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表" sheetId="16" r:id="rId1"/>
    <sheet name="1综合交通" sheetId="2" r:id="rId2"/>
    <sheet name="2市政公用" sheetId="1" r:id="rId3"/>
    <sheet name="3防洪工程" sheetId="3" r:id="rId4"/>
    <sheet name="4土地整理" sheetId="12" r:id="rId5"/>
    <sheet name="5园区基础设施" sheetId="4" r:id="rId6"/>
    <sheet name="6文旅体" sheetId="13" r:id="rId7"/>
    <sheet name="7园林绿化" sheetId="5" r:id="rId8"/>
    <sheet name="8环境治理" sheetId="9" r:id="rId9"/>
    <sheet name="9大健康" sheetId="8" r:id="rId10"/>
    <sheet name="10教育基建" sheetId="15" r:id="rId11"/>
    <sheet name="11安居工程" sheetId="7" r:id="rId12"/>
    <sheet name="12智慧城市" sheetId="6" r:id="rId13"/>
    <sheet name="13公共服务" sheetId="17" r:id="rId14"/>
    <sheet name="14应急仓储" sheetId="18" r:id="rId15"/>
  </sheets>
  <definedNames>
    <definedName name="_xlnm._FilterDatabase" localSheetId="10" hidden="1">'10教育基建'!$A$10:$P$44</definedName>
    <definedName name="_xlnm._FilterDatabase" localSheetId="11" hidden="1">'11安居工程'!$A$11:$Q$59</definedName>
    <definedName name="_xlnm._FilterDatabase" localSheetId="12" hidden="1">'12智慧城市'!$A$18:$P$67</definedName>
    <definedName name="_xlnm._FilterDatabase" localSheetId="13" hidden="1">'13公共服务'!$A$13:$P$54</definedName>
    <definedName name="_xlnm._FilterDatabase" localSheetId="1" hidden="1">'1综合交通'!$A$9:$P$15</definedName>
    <definedName name="_xlnm._FilterDatabase" localSheetId="2" hidden="1">'2市政公用'!$A$16:$Q$67</definedName>
    <definedName name="_xlnm._FilterDatabase" localSheetId="3" hidden="1">'3防洪工程'!$A$9:$P$19</definedName>
    <definedName name="_xlnm._FilterDatabase" localSheetId="4" hidden="1">'4土地整理'!$A$7:$P$7</definedName>
    <definedName name="_xlnm._FilterDatabase" localSheetId="5" hidden="1">'5园区基础设施'!$A$11:$AG$48</definedName>
    <definedName name="_xlnm._FilterDatabase" localSheetId="6" hidden="1">'6文旅体'!$A$8:$P$14</definedName>
    <definedName name="_xlnm._FilterDatabase" localSheetId="7" hidden="1">'7园林绿化'!$A$8:$P$23</definedName>
    <definedName name="_xlnm._FilterDatabase" localSheetId="8" hidden="1">'8环境治理'!$A$9:$Q$20</definedName>
    <definedName name="_xlnm._FilterDatabase" localSheetId="9" hidden="1">'9大健康'!$A$11:$P$46</definedName>
    <definedName name="_xlnm.Print_Area" localSheetId="11">'11安居工程'!$A$1:$Q$59</definedName>
    <definedName name="_xlnm.Print_Area" localSheetId="13">'13公共服务'!$A$1:$P$54</definedName>
    <definedName name="_xlnm.Print_Area" localSheetId="1">'1综合交通'!$A$1:$Q$15</definedName>
    <definedName name="_xlnm.Print_Area" localSheetId="2">'2市政公用'!$A$1:$Q$67</definedName>
    <definedName name="_xlnm.Print_Area" localSheetId="3">'3防洪工程'!$A$1:$P$19</definedName>
    <definedName name="_xlnm.Print_Area" localSheetId="5">'5园区基础设施'!$A$1:$P$48</definedName>
    <definedName name="_xlnm.Print_Area" localSheetId="6">'6文旅体'!$A$1:$Q$14</definedName>
    <definedName name="_xlnm.Print_Area" localSheetId="7">'7园林绿化'!$A$1:$Q$23</definedName>
    <definedName name="_xlnm.Print_Area" localSheetId="8">'8环境治理'!$A$1:$Q$20</definedName>
    <definedName name="_xlnm.Print_Area" localSheetId="9">'9大健康'!$A$1:$Q$46</definedName>
    <definedName name="_xlnm.Print_Area" localSheetId="0">汇总表!$A$1:$M$25</definedName>
    <definedName name="_xlnm.Print_Titles" localSheetId="10">'10教育基建'!$3:$4</definedName>
    <definedName name="_xlnm.Print_Titles" localSheetId="11">'11安居工程'!$3:$4</definedName>
    <definedName name="_xlnm.Print_Titles" localSheetId="12">'12智慧城市'!$3:$4</definedName>
    <definedName name="_xlnm.Print_Titles" localSheetId="13">'13公共服务'!$3:$4</definedName>
    <definedName name="_xlnm.Print_Titles" localSheetId="1">'1综合交通'!$3:$4</definedName>
    <definedName name="_xlnm.Print_Titles" localSheetId="2">'2市政公用'!$3:$4</definedName>
    <definedName name="_xlnm.Print_Titles" localSheetId="3">'3防洪工程'!$3:$4</definedName>
    <definedName name="_xlnm.Print_Titles" localSheetId="4">'4土地整理'!$3:$4</definedName>
    <definedName name="_xlnm.Print_Titles" localSheetId="5">'5园区基础设施'!$3:$4</definedName>
    <definedName name="_xlnm.Print_Titles" localSheetId="6">'6文旅体'!$3:$4</definedName>
    <definedName name="_xlnm.Print_Titles" localSheetId="7">'7园林绿化'!$3:$4</definedName>
    <definedName name="_xlnm.Print_Titles" localSheetId="8">'8环境治理'!$3:$4</definedName>
    <definedName name="_xlnm.Print_Titles" localSheetId="9">'9大健康'!$3:$4</definedName>
  </definedNames>
  <calcPr calcId="144525"/>
</workbook>
</file>

<file path=xl/sharedStrings.xml><?xml version="1.0" encoding="utf-8"?>
<sst xmlns="http://schemas.openxmlformats.org/spreadsheetml/2006/main" count="3100" uniqueCount="1201">
  <si>
    <r>
      <rPr>
        <sz val="18"/>
        <color theme="1"/>
        <rFont val="方正黑体_GBK"/>
        <charset val="134"/>
      </rPr>
      <t>附件</t>
    </r>
    <r>
      <rPr>
        <sz val="18"/>
        <color theme="1"/>
        <rFont val="Times New Roman"/>
        <charset val="134"/>
      </rPr>
      <t>1-1</t>
    </r>
  </si>
  <si>
    <r>
      <rPr>
        <sz val="24"/>
        <color theme="1"/>
        <rFont val="方正小标宋简体"/>
        <charset val="134"/>
      </rPr>
      <t>柳州市</t>
    </r>
    <r>
      <rPr>
        <sz val="24"/>
        <color theme="1"/>
        <rFont val="Times New Roman"/>
        <charset val="134"/>
      </rPr>
      <t>2022</t>
    </r>
    <r>
      <rPr>
        <sz val="24"/>
        <color theme="1"/>
        <rFont val="方正小标宋简体"/>
        <charset val="134"/>
      </rPr>
      <t>年城市建设计划表</t>
    </r>
  </si>
  <si>
    <r>
      <rPr>
        <b/>
        <sz val="14"/>
        <color theme="1"/>
        <rFont val="宋体"/>
        <charset val="134"/>
      </rPr>
      <t>单位：万元</t>
    </r>
  </si>
  <si>
    <r>
      <rPr>
        <b/>
        <sz val="14"/>
        <color theme="1"/>
        <rFont val="方正黑体_GBK"/>
        <charset val="134"/>
      </rPr>
      <t>序号</t>
    </r>
  </si>
  <si>
    <r>
      <rPr>
        <b/>
        <sz val="14"/>
        <color theme="1"/>
        <rFont val="方正黑体_GBK"/>
        <charset val="134"/>
      </rPr>
      <t>项目名称</t>
    </r>
  </si>
  <si>
    <r>
      <rPr>
        <b/>
        <sz val="14"/>
        <color theme="1"/>
        <rFont val="方正黑体_GBK"/>
        <charset val="134"/>
      </rPr>
      <t>页码</t>
    </r>
  </si>
  <si>
    <r>
      <rPr>
        <b/>
        <sz val="14"/>
        <color theme="1"/>
        <rFont val="方正黑体_GBK"/>
        <charset val="134"/>
      </rPr>
      <t>项目个数</t>
    </r>
  </si>
  <si>
    <r>
      <rPr>
        <b/>
        <sz val="14"/>
        <color theme="1"/>
        <rFont val="方正黑体_GBK"/>
        <charset val="134"/>
      </rPr>
      <t>总投资</t>
    </r>
  </si>
  <si>
    <r>
      <t>2022</t>
    </r>
    <r>
      <rPr>
        <b/>
        <sz val="14"/>
        <color theme="1"/>
        <rFont val="方正黑体_GBK"/>
        <charset val="134"/>
      </rPr>
      <t>年计划投资</t>
    </r>
  </si>
  <si>
    <r>
      <rPr>
        <b/>
        <sz val="14"/>
        <color theme="1"/>
        <rFont val="方正黑体_GBK"/>
        <charset val="134"/>
      </rPr>
      <t>建设性质</t>
    </r>
  </si>
  <si>
    <r>
      <t>2022</t>
    </r>
    <r>
      <rPr>
        <b/>
        <sz val="14"/>
        <color theme="1"/>
        <rFont val="方正黑体_GBK"/>
        <charset val="134"/>
      </rPr>
      <t>年计划投资构成</t>
    </r>
  </si>
  <si>
    <r>
      <rPr>
        <b/>
        <sz val="14"/>
        <color theme="1"/>
        <rFont val="方正黑体_GBK"/>
        <charset val="134"/>
      </rPr>
      <t>新建</t>
    </r>
  </si>
  <si>
    <r>
      <rPr>
        <b/>
        <sz val="14"/>
        <color theme="1"/>
        <rFont val="方正黑体_GBK"/>
        <charset val="134"/>
      </rPr>
      <t>续建</t>
    </r>
  </si>
  <si>
    <r>
      <rPr>
        <b/>
        <sz val="14"/>
        <color theme="1"/>
        <rFont val="方正黑体_GBK"/>
        <charset val="134"/>
      </rPr>
      <t>竣工</t>
    </r>
  </si>
  <si>
    <r>
      <rPr>
        <b/>
        <sz val="14"/>
        <color theme="1"/>
        <rFont val="方正黑体_GBK"/>
        <charset val="134"/>
      </rPr>
      <t>市财政</t>
    </r>
  </si>
  <si>
    <r>
      <rPr>
        <b/>
        <sz val="14"/>
        <color theme="1"/>
        <rFont val="方正黑体_GBK"/>
        <charset val="134"/>
      </rPr>
      <t>城区财政</t>
    </r>
  </si>
  <si>
    <r>
      <rPr>
        <b/>
        <sz val="14"/>
        <color theme="1"/>
        <rFont val="方正黑体_GBK"/>
        <charset val="134"/>
      </rPr>
      <t>上级资金</t>
    </r>
  </si>
  <si>
    <r>
      <rPr>
        <b/>
        <sz val="14"/>
        <color theme="1"/>
        <rFont val="方正黑体_GBK"/>
        <charset val="134"/>
      </rPr>
      <t>其他资金</t>
    </r>
  </si>
  <si>
    <r>
      <rPr>
        <b/>
        <sz val="14"/>
        <color theme="1"/>
        <rFont val="宋体"/>
        <charset val="134"/>
      </rPr>
      <t>合计</t>
    </r>
  </si>
  <si>
    <r>
      <rPr>
        <b/>
        <sz val="14"/>
        <color theme="1"/>
        <rFont val="宋体"/>
        <charset val="134"/>
      </rPr>
      <t>一</t>
    </r>
  </si>
  <si>
    <r>
      <rPr>
        <b/>
        <sz val="14"/>
        <color theme="1"/>
        <rFont val="宋体"/>
        <charset val="134"/>
      </rPr>
      <t>基础设施</t>
    </r>
  </si>
  <si>
    <r>
      <rPr>
        <sz val="14"/>
        <color theme="1"/>
        <rFont val="宋体"/>
        <charset val="134"/>
      </rPr>
      <t>综合交通</t>
    </r>
  </si>
  <si>
    <t>2</t>
  </si>
  <si>
    <r>
      <rPr>
        <sz val="14"/>
        <color theme="1"/>
        <rFont val="宋体"/>
        <charset val="134"/>
      </rPr>
      <t>市政公用</t>
    </r>
  </si>
  <si>
    <t>3-6</t>
  </si>
  <si>
    <r>
      <rPr>
        <sz val="14"/>
        <color theme="1"/>
        <rFont val="宋体"/>
        <charset val="134"/>
      </rPr>
      <t>防洪工程</t>
    </r>
  </si>
  <si>
    <t>7-8</t>
  </si>
  <si>
    <r>
      <rPr>
        <b/>
        <sz val="14"/>
        <color theme="1"/>
        <rFont val="宋体"/>
        <charset val="134"/>
      </rPr>
      <t>二</t>
    </r>
  </si>
  <si>
    <r>
      <rPr>
        <b/>
        <sz val="14"/>
        <color theme="1"/>
        <rFont val="宋体"/>
        <charset val="134"/>
      </rPr>
      <t>产业发展</t>
    </r>
  </si>
  <si>
    <r>
      <rPr>
        <sz val="14"/>
        <color theme="1"/>
        <rFont val="宋体"/>
        <charset val="134"/>
      </rPr>
      <t>土地整理</t>
    </r>
  </si>
  <si>
    <t>9-10</t>
  </si>
  <si>
    <r>
      <rPr>
        <sz val="14"/>
        <color theme="1"/>
        <rFont val="宋体"/>
        <charset val="134"/>
      </rPr>
      <t>园区基础设施</t>
    </r>
  </si>
  <si>
    <t>11-13</t>
  </si>
  <si>
    <r>
      <rPr>
        <sz val="14"/>
        <color theme="1"/>
        <rFont val="宋体"/>
        <charset val="134"/>
      </rPr>
      <t>文化体育旅游</t>
    </r>
  </si>
  <si>
    <t>14</t>
  </si>
  <si>
    <r>
      <rPr>
        <b/>
        <sz val="14"/>
        <color theme="1"/>
        <rFont val="宋体"/>
        <charset val="134"/>
      </rPr>
      <t>三</t>
    </r>
  </si>
  <si>
    <r>
      <rPr>
        <b/>
        <sz val="14"/>
        <color theme="1"/>
        <rFont val="宋体"/>
        <charset val="134"/>
      </rPr>
      <t>生态环保</t>
    </r>
  </si>
  <si>
    <r>
      <rPr>
        <sz val="14"/>
        <color theme="1"/>
        <rFont val="宋体"/>
        <charset val="134"/>
      </rPr>
      <t>园林绿化</t>
    </r>
  </si>
  <si>
    <t>15-16</t>
  </si>
  <si>
    <r>
      <rPr>
        <sz val="14"/>
        <color theme="1"/>
        <rFont val="宋体"/>
        <charset val="134"/>
      </rPr>
      <t>环境治理</t>
    </r>
  </si>
  <si>
    <t>17-18</t>
  </si>
  <si>
    <r>
      <rPr>
        <b/>
        <sz val="14"/>
        <color theme="1"/>
        <rFont val="宋体"/>
        <charset val="134"/>
      </rPr>
      <t>四</t>
    </r>
  </si>
  <si>
    <r>
      <rPr>
        <b/>
        <sz val="14"/>
        <color theme="1"/>
        <rFont val="宋体"/>
        <charset val="134"/>
      </rPr>
      <t>民生保障</t>
    </r>
  </si>
  <si>
    <r>
      <rPr>
        <sz val="14"/>
        <color theme="1"/>
        <rFont val="宋体"/>
        <charset val="134"/>
      </rPr>
      <t>大健康</t>
    </r>
  </si>
  <si>
    <t>19-22</t>
  </si>
  <si>
    <r>
      <rPr>
        <sz val="14"/>
        <color theme="1"/>
        <rFont val="宋体"/>
        <charset val="134"/>
      </rPr>
      <t>教育基建</t>
    </r>
  </si>
  <si>
    <t>23-26</t>
  </si>
  <si>
    <r>
      <rPr>
        <sz val="14"/>
        <color theme="1"/>
        <rFont val="宋体"/>
        <charset val="134"/>
      </rPr>
      <t>安居工程</t>
    </r>
  </si>
  <si>
    <t>27-30</t>
  </si>
  <si>
    <r>
      <rPr>
        <b/>
        <sz val="14"/>
        <color theme="1"/>
        <rFont val="宋体"/>
        <charset val="134"/>
      </rPr>
      <t>五</t>
    </r>
  </si>
  <si>
    <r>
      <rPr>
        <b/>
        <sz val="14"/>
        <color theme="1"/>
        <rFont val="宋体"/>
        <charset val="134"/>
      </rPr>
      <t>社会管理</t>
    </r>
  </si>
  <si>
    <r>
      <rPr>
        <sz val="14"/>
        <color theme="1"/>
        <rFont val="宋体"/>
        <charset val="134"/>
      </rPr>
      <t>智慧城市</t>
    </r>
  </si>
  <si>
    <t>31-35</t>
  </si>
  <si>
    <r>
      <rPr>
        <sz val="14"/>
        <color theme="1"/>
        <rFont val="宋体"/>
        <charset val="134"/>
      </rPr>
      <t>公共服务设施</t>
    </r>
  </si>
  <si>
    <t>36-39</t>
  </si>
  <si>
    <r>
      <rPr>
        <sz val="14"/>
        <color theme="1"/>
        <rFont val="宋体"/>
        <charset val="134"/>
      </rPr>
      <t>应急储备</t>
    </r>
  </si>
  <si>
    <t>柳州市2022年综合交通专项建设计划表</t>
  </si>
  <si>
    <t>单位：万元</t>
  </si>
  <si>
    <t>序号</t>
  </si>
  <si>
    <t>项目名称</t>
  </si>
  <si>
    <t>建设性质</t>
  </si>
  <si>
    <t>项目业主</t>
  </si>
  <si>
    <t>责任单位</t>
  </si>
  <si>
    <t>项目地址</t>
  </si>
  <si>
    <t>建设规模及内容</t>
  </si>
  <si>
    <t>总投资</t>
  </si>
  <si>
    <t>累计完成投资</t>
  </si>
  <si>
    <t>2022年
计划投资</t>
  </si>
  <si>
    <t>2022年计划投资构成</t>
  </si>
  <si>
    <t>计划开竣工时间</t>
  </si>
  <si>
    <t>2022年建设目标</t>
  </si>
  <si>
    <t>备注</t>
  </si>
  <si>
    <t>市财政</t>
  </si>
  <si>
    <t>城区财政</t>
  </si>
  <si>
    <t>上级资金</t>
  </si>
  <si>
    <t>其他资金</t>
  </si>
  <si>
    <t>合计</t>
  </si>
  <si>
    <t>一</t>
  </si>
  <si>
    <t>公路</t>
  </si>
  <si>
    <t>二</t>
  </si>
  <si>
    <t>水运</t>
  </si>
  <si>
    <t>三</t>
  </si>
  <si>
    <t>公交场站</t>
  </si>
  <si>
    <t>一、公路</t>
  </si>
  <si>
    <t>高阳收费站</t>
  </si>
  <si>
    <t>续建</t>
  </si>
  <si>
    <t>东城集团</t>
  </si>
  <si>
    <t>柳东新区管委会
市交通运输局</t>
  </si>
  <si>
    <t>柳东新区</t>
  </si>
  <si>
    <t>建设5条匝道、总长1.7千米，收费站管理用房2700平方米，设置四进四出收费站，主线为双向八车道高速公路。</t>
  </si>
  <si>
    <t>2021-2023</t>
  </si>
  <si>
    <t>完成工程量的90%。</t>
  </si>
  <si>
    <t>有一定收益的准公益性项目，专项债。</t>
  </si>
  <si>
    <t>融安至从江高速公路一期工程（融安至安太段）</t>
  </si>
  <si>
    <t>城建集团</t>
  </si>
  <si>
    <t>市交通运输局</t>
  </si>
  <si>
    <t>融安县
融水县</t>
  </si>
  <si>
    <t>全长43千米，双向四车道，设计速度100千米/小时。</t>
  </si>
  <si>
    <t>2019-2023</t>
  </si>
  <si>
    <t>完成工程量的15%。</t>
  </si>
  <si>
    <t>PPP</t>
  </si>
  <si>
    <t>二、水运</t>
  </si>
  <si>
    <t>梅林航电枢纽工程</t>
  </si>
  <si>
    <t>龙溪公司</t>
  </si>
  <si>
    <t>市交通运输局
市水利局</t>
  </si>
  <si>
    <t>三江县</t>
  </si>
  <si>
    <t>正常蓄水位为176米，水库总库容为2.106亿立方米,Ⅲ级航道，船闸按通航1000吨级单船设计，电站装机容量为4.2万千瓦。</t>
  </si>
  <si>
    <t>2020-2026</t>
  </si>
  <si>
    <t>主体工程建设，开展征地移民安置等工作。</t>
  </si>
  <si>
    <t>争取上级资金补助。</t>
  </si>
  <si>
    <t>三、公交场站</t>
  </si>
  <si>
    <t>古亭山公交停保场</t>
  </si>
  <si>
    <t>轨道集团</t>
  </si>
  <si>
    <t>阳和工业新区管委会
市交通运输局</t>
  </si>
  <si>
    <t>阳和工业新区</t>
  </si>
  <si>
    <t>占地面积28921平方米，总建筑面积12982平方米，主要建设内容包括汽车停车坪、检修用房、业务用房、配套用房、道路、绿化等。</t>
  </si>
  <si>
    <t>完成工程量的70%。</t>
  </si>
  <si>
    <t>有一定收益的准公益性项目。</t>
  </si>
  <si>
    <t>柳州市2022年市政公用基础设施专项建设计划表</t>
  </si>
  <si>
    <t>累计完成
投资</t>
  </si>
  <si>
    <t>市政道路</t>
  </si>
  <si>
    <t>桥梁、下穿通道等</t>
  </si>
  <si>
    <t>地下综合管廊</t>
  </si>
  <si>
    <t>四</t>
  </si>
  <si>
    <t>停车场</t>
  </si>
  <si>
    <t>五</t>
  </si>
  <si>
    <t>供水工程</t>
  </si>
  <si>
    <t>六</t>
  </si>
  <si>
    <t>排水工程</t>
  </si>
  <si>
    <t>七</t>
  </si>
  <si>
    <t>污水工程</t>
  </si>
  <si>
    <t>新建</t>
  </si>
  <si>
    <t>竣工</t>
  </si>
  <si>
    <t>一、市政道路</t>
  </si>
  <si>
    <t>融创江南林语周边道路</t>
  </si>
  <si>
    <t>市住房城乡建设局
柳南区政府</t>
  </si>
  <si>
    <t>柳南区</t>
  </si>
  <si>
    <t>全长826米，红线宽度12米。</t>
  </si>
  <si>
    <t>2022-2023</t>
  </si>
  <si>
    <t>开工建设。</t>
  </si>
  <si>
    <t>广西柳州市雀儿山路工程</t>
  </si>
  <si>
    <t>市住房城乡建设局
柳北区政府</t>
  </si>
  <si>
    <t>柳北区</t>
  </si>
  <si>
    <t>全长1330米，红线宽度30米。</t>
  </si>
  <si>
    <t>2022-2024</t>
  </si>
  <si>
    <t>航二路至银桐路工程</t>
  </si>
  <si>
    <t>市住房城乡建设局
鱼峰区政府
柳南区政府</t>
  </si>
  <si>
    <t>鱼峰区
柳南区</t>
  </si>
  <si>
    <t>全长4.1千米，红线宽度27米。</t>
  </si>
  <si>
    <t>2022-2025</t>
  </si>
  <si>
    <t>城区PPP项目。</t>
  </si>
  <si>
    <t>建发磐龙府北侧道路</t>
  </si>
  <si>
    <t>市住房城乡建设局
城中区政府</t>
  </si>
  <si>
    <t>城中区</t>
  </si>
  <si>
    <t>全长800米，红线宽度20米。</t>
  </si>
  <si>
    <t>白露大道东段工程</t>
  </si>
  <si>
    <t>柳北区政府
市住房城乡建设局</t>
  </si>
  <si>
    <t>全长3.3千米，红线宽度36-40米。</t>
  </si>
  <si>
    <t>2021-2024</t>
  </si>
  <si>
    <t>龙潭医院新院周边道路工程</t>
  </si>
  <si>
    <t>市住房城乡建设局
鱼峰区政府</t>
  </si>
  <si>
    <t>鱼峰区</t>
  </si>
  <si>
    <t>全长1150米，红线宽度19米。</t>
  </si>
  <si>
    <t>完成工程量的40%。资金来源为上年度财政结转资金。</t>
  </si>
  <si>
    <t>学院路幼儿园周边道路</t>
  </si>
  <si>
    <t>包含两条道路，全长809米，红线宽度24-40米。</t>
  </si>
  <si>
    <t>2020-2023</t>
  </si>
  <si>
    <t>完成工程量的80%。资金来源为上年度财政结转资金。</t>
  </si>
  <si>
    <t>瑞龙路南段西侧规划道路</t>
  </si>
  <si>
    <t>市土地交易储备中心</t>
  </si>
  <si>
    <t>全长792米，红线宽度53米。</t>
  </si>
  <si>
    <t>白沙堤后路延长线（凤凰岭大桥-鹧鸪江大桥）</t>
  </si>
  <si>
    <t>北城集团</t>
  </si>
  <si>
    <t>市住房城乡建设局              柳北区政府</t>
  </si>
  <si>
    <t>全长2581米，红线宽度12米-25米。</t>
  </si>
  <si>
    <t>完成工程量的45%。资金来源为上年度财政结转资金。</t>
  </si>
  <si>
    <t>新民族高中周边路网工程</t>
  </si>
  <si>
    <t>共包含4条道路，全长3.1千米，红线宽度15-28米。</t>
  </si>
  <si>
    <t>完成工程量的30%。</t>
  </si>
  <si>
    <t>河西物流园周边路网（工人医院新院周边道路项目）</t>
  </si>
  <si>
    <t>市土地交易储备中心
中房公司</t>
  </si>
  <si>
    <t>全长2.5千米，红线宽度25米。</t>
  </si>
  <si>
    <t>2018-2023</t>
  </si>
  <si>
    <t>完成工程量的80%。</t>
  </si>
  <si>
    <t>柳南区西鹅路西侧安置回建地配套基础设施工程</t>
  </si>
  <si>
    <t>1条城市道路，全长0.7千米，红线宽度40米；28条小区内部道路，室外水电及配套公建工程；720户住宅基础工程。</t>
  </si>
  <si>
    <t>完成工程量的60%。</t>
  </si>
  <si>
    <t>西鹅路南端东侧祥鹅佳苑周边道路东西段</t>
  </si>
  <si>
    <t>全长0.5千米，红线宽度40米。</t>
  </si>
  <si>
    <t>柳州市粮库路网道路工程</t>
  </si>
  <si>
    <t>共包含3条道路，全长约2.2千米，红线宽度18-35米。</t>
  </si>
  <si>
    <t>2020-2022</t>
  </si>
  <si>
    <t>竣工。</t>
  </si>
  <si>
    <t>新时代商业港周边规划道路</t>
  </si>
  <si>
    <t>共包含2条道路，大同巷东段长380米，红线宽度15米；大同巷至文笔路红阳路口路段长230米，红线宽度22米。</t>
  </si>
  <si>
    <t>2019-2022</t>
  </si>
  <si>
    <t>竣工。资金来源为上年度财政结转资金。</t>
  </si>
  <si>
    <t>祥鹅佳苑西侧道路项目</t>
  </si>
  <si>
    <t>起于柳南区规划9号路，终于柳南区规划6号路，全长0.4千米。</t>
  </si>
  <si>
    <t>马厂村城中村安置地块周边规划道路及绿化工程</t>
  </si>
  <si>
    <t>新中企</t>
  </si>
  <si>
    <t>市住房城乡建设局
住建局政府</t>
  </si>
  <si>
    <t>全长2428米，红线宽度18米-26米；绿化面积约5万平方米。</t>
  </si>
  <si>
    <t>谷埠北路改造工程</t>
  </si>
  <si>
    <t>全长280米。</t>
  </si>
  <si>
    <t>2021-2022</t>
  </si>
  <si>
    <t>金科天宸周边规划道路</t>
  </si>
  <si>
    <t>包含3条道路，全长0.76千米，红线宽度15米。</t>
  </si>
  <si>
    <t>水南片区规划路（鱼峰区法院至炮团路与西江路交叉口）</t>
  </si>
  <si>
    <t>全长855米，红线宽度24米。</t>
  </si>
  <si>
    <t>荣军片区规划路(荣新路至茅山路)</t>
  </si>
  <si>
    <t>全长300米，红线宽度12米。</t>
  </si>
  <si>
    <t>长风路西段（跃进路—白沙路）</t>
  </si>
  <si>
    <t>路桥处</t>
  </si>
  <si>
    <t>全长0.5千米，红线宽度20米。</t>
  </si>
  <si>
    <t>2018-2022</t>
  </si>
  <si>
    <t>和华路</t>
  </si>
  <si>
    <t>全长0.5千米，红线宽度15米。</t>
  </si>
  <si>
    <t>中梁百悦首府周边道路（一期）</t>
  </si>
  <si>
    <t>共包含2条道路，全长950米，红线宽度16-24米。</t>
  </si>
  <si>
    <t>航银路幼儿园周边道路</t>
  </si>
  <si>
    <t>全长319米,红线宽度18米。</t>
  </si>
  <si>
    <t>凤凰岭大桥周边夜景灯光工程</t>
  </si>
  <si>
    <t>建设柳江沿岸从凤凰岭大桥到鹧鸪江大桥段2千米夜景照明工程。</t>
  </si>
  <si>
    <t>二、桥梁、下穿通道</t>
  </si>
  <si>
    <t>白云大桥</t>
  </si>
  <si>
    <t>鱼峰区政府
市住房城乡建设局
阳和工业新区管委会</t>
  </si>
  <si>
    <t>鱼峰区
阳和工业新区</t>
  </si>
  <si>
    <t>西起白云路，横跨柳江，东至阳和大道与阳和中路交叉口，主线道路全长2028米。</t>
  </si>
  <si>
    <t>PPP项目。</t>
  </si>
  <si>
    <t>友谊路与弯塘路路口人行下穿通道工程</t>
  </si>
  <si>
    <t>市住房城乡建设局
柳北区政府
城中区政府</t>
  </si>
  <si>
    <t>柳北区
城中区</t>
  </si>
  <si>
    <t>主通道南北向布置，下穿友谊路，通道全长93米。</t>
  </si>
  <si>
    <t>竣工。资金来源为本年财政预算加上年度财政结转资金。</t>
  </si>
  <si>
    <t>三、地下综合管廊</t>
  </si>
  <si>
    <t>柳东新区地下综合管廊建设项目（一期）</t>
  </si>
  <si>
    <t>柳东新区管委会
市住房城乡建设局</t>
  </si>
  <si>
    <t>全长20.8千米，包括纵二路、纵四路、纵四路、纵六路、纵十路、横十路、纵十一路、横三路、横七路管廊等。</t>
  </si>
  <si>
    <t>2016-2023</t>
  </si>
  <si>
    <t>完成工程量的40%。</t>
  </si>
  <si>
    <t>有一定收益的特许经营项目。</t>
  </si>
  <si>
    <t>静兰片区地下综合管廊工程桂柳路段</t>
  </si>
  <si>
    <t>全长4.8千米，入廊管线包括给水管线、电力管线、通信管线等。</t>
  </si>
  <si>
    <t>2017-2023</t>
  </si>
  <si>
    <t>主体完工。</t>
  </si>
  <si>
    <t>柳州市三合大道（滨江路至北进路）地下综合管廊</t>
  </si>
  <si>
    <t>北部生态新区管委会
市住房城乡建设局</t>
  </si>
  <si>
    <t>北部生态新区</t>
  </si>
  <si>
    <t>全长7.3千米，纳入综合管廊的管线主要有电力管线、通信管线、给水管线等。</t>
  </si>
  <si>
    <t>四、停车场</t>
  </si>
  <si>
    <t>桂中大道东区地下停车场</t>
  </si>
  <si>
    <t>城中区政府
市住房城乡建设局
市林业和园林局</t>
  </si>
  <si>
    <t>总建筑面积47303平方米，分为地下两层，负一层为商业及配套用房，负二层为停车库及配套用房，建设机动车停车位500个。</t>
  </si>
  <si>
    <t>柳州市三门江森林公园停车库</t>
  </si>
  <si>
    <t>市林业和园林局
市住房城乡建设局
城中区政府</t>
  </si>
  <si>
    <t>新建一座两层局部覆土式地上停车库，总建筑面积27944平方米。</t>
  </si>
  <si>
    <t>五、供水工程</t>
  </si>
  <si>
    <t>柳西水厂三期工程</t>
  </si>
  <si>
    <t>水务集团</t>
  </si>
  <si>
    <t>扩建净水厂净水工程（规模20万立方米/日）、污泥处理工程（规模50万立方米/日）及取水工程改造（规模20万立方米/日）、一期二期水厂污泥连接。</t>
  </si>
  <si>
    <t>六、排水工程</t>
  </si>
  <si>
    <t>瑞龙路荣和公园里周边区域内涝整治工程</t>
  </si>
  <si>
    <t>市土地交易储备中心
金太阳公司代建</t>
  </si>
  <si>
    <t>新建排水管约720米，污水管约400米。</t>
  </si>
  <si>
    <t>胜利干渠金水路段改造工程</t>
  </si>
  <si>
    <t>改造长度230米，管径为D3000，埋深10米。</t>
  </si>
  <si>
    <t>迎宾路排水内涝整治工程</t>
  </si>
  <si>
    <t>市住房城乡建设局
柳江区政府</t>
  </si>
  <si>
    <t>柳江区</t>
  </si>
  <si>
    <t>雨水渠BXH=5500×2500，总长约90米，排水管d2600，总长约50米。</t>
  </si>
  <si>
    <t>柳工厂区排水沟迁改工程</t>
  </si>
  <si>
    <t>新建D1200排水管道长248米，截水堰活动闸门1座；新建D500排水管道长60米，D1000排水管道长155米，D2000排水管道长166米。</t>
  </si>
  <si>
    <t>七、污水工程</t>
  </si>
  <si>
    <t>柳州市竹鹅溪南支污水泵站及配套管网工程</t>
  </si>
  <si>
    <t>新建规模为10万立方米/日的污水提升泵站一座，配套污水管网4.4公里。</t>
  </si>
  <si>
    <t>建设泵站及配套重力管。</t>
  </si>
  <si>
    <t>柳州市洛埠镇污水提升泵站及配套管网工程</t>
  </si>
  <si>
    <t>新建规模为0.3万立方米/日的污水提升泵站一座，配套污水管网2.9公里。</t>
  </si>
  <si>
    <t>完成工程量的50%。</t>
  </si>
  <si>
    <t>水环境治理项目</t>
  </si>
  <si>
    <t>市住房城乡建设局</t>
  </si>
  <si>
    <t>市区</t>
  </si>
  <si>
    <t>新增污水处理能力6.5万立方米/日，提标改造规模70.5万立方米/日，新增污泥处置能力300立方米/日，新建污水管网3公里，污水提升泵站1座。</t>
  </si>
  <si>
    <t>2020-2024</t>
  </si>
  <si>
    <t>完成拉堡污水厂扩建及提标改造工程，续建阳和污水处理厂深度处理工程，开工建设龙泉山污水处理厂深度处理工程。</t>
  </si>
  <si>
    <t>瑞龙路北段污水管网截污和内涝整治项目</t>
  </si>
  <si>
    <t>新建D800污水管道，长度约为1595米；新建D800-D1000排水管道，长度约580米。</t>
  </si>
  <si>
    <t>柳州市2022年防洪工程专项建设计划表</t>
  </si>
  <si>
    <r>
      <rPr>
        <sz val="12"/>
        <color theme="1"/>
        <rFont val="宋体"/>
        <charset val="134"/>
      </rPr>
      <t>单位：</t>
    </r>
    <r>
      <rPr>
        <sz val="12"/>
        <color theme="1"/>
        <rFont val="Times New Roman"/>
        <charset val="134"/>
      </rPr>
      <t xml:space="preserve"> </t>
    </r>
    <r>
      <rPr>
        <sz val="12"/>
        <color theme="1"/>
        <rFont val="黑体"/>
        <charset val="134"/>
      </rPr>
      <t>万元</t>
    </r>
  </si>
  <si>
    <t>计划开竣工
时间</t>
  </si>
  <si>
    <t>结算</t>
  </si>
  <si>
    <t>柳州市防洪工程柳州饭店堤上段永久封堵工程</t>
  </si>
  <si>
    <t>防排处</t>
  </si>
  <si>
    <t>市水利局</t>
  </si>
  <si>
    <t>建筑119米砼防洪墙。永久封堵柳州饭店堤缺口，使该片区能完整防御50年/遇外江洪水。</t>
  </si>
  <si>
    <t>柳州市防洪工程重点堤段应急封堵工程</t>
  </si>
  <si>
    <t>柳州市</t>
  </si>
  <si>
    <t>对5处防洪缺口进行永久及半永久的封堵工程措施，使抢险效益突出。</t>
  </si>
  <si>
    <t>广西柳江防洪控制性工程洋溪水利枢纽</t>
  </si>
  <si>
    <t>农投集团</t>
  </si>
  <si>
    <t>市水利局
三江县政府</t>
  </si>
  <si>
    <t>水库正常蓄水位163米，总库容8.5亿立方米，防洪库容7.8亿立方米；电站装机容量10万千瓦。</t>
  </si>
  <si>
    <t>2019-2028</t>
  </si>
  <si>
    <t>开展主体工程及建设征地移民安置等工作。</t>
  </si>
  <si>
    <t>广西主要支流柳江柳州市城区河段治理工程阳和堤配套工程</t>
  </si>
  <si>
    <t>堤防、排涝闸、泵站、护岸工程等配套工程建设，建设高水高排涵；补增加仓库、控制中心、机修车间等建筑、供水工程、供电工程、征地拆迁标准补差等。</t>
  </si>
  <si>
    <t>柳州市防洪工程莲花泵站改造工程</t>
  </si>
  <si>
    <t>对莲花泵站水泵机组进行更新改造，更换出水管路、主阀、拍门、起重机，对水泵基础及电动基层楼板进行改造；改建管理房；新建检修车间、门卫室，增加厂区绿化。</t>
  </si>
  <si>
    <t>柳州市防洪工程白沙堤回龙冲防洪排涝闸及泵站电气自动化改造工程</t>
  </si>
  <si>
    <t>封堵原防洪排涝闸，在回龙冲右岸岸坡新建4.0m×4.5m暗涵防洪闸，进水口设检修闸，出口设防洪闸、消力池等。在新建防洪闸进口附近设挡泥槛一座，在挡泥槛上设自动拦污栅一座，并对前池进行固化处理。</t>
  </si>
  <si>
    <t>广西主要支流柳江柳州市城区河段治理工程官塘堤上段配套工程</t>
  </si>
  <si>
    <t>堤防标准由20年一遇提高至50年一遇、补增物资仓库及机修车间、供水工程、征地拆迁标准补差等。</t>
  </si>
  <si>
    <t>柳州市防洪工程已建25座泵站机电设备及自动化监控系统改造工程一期</t>
  </si>
  <si>
    <t>对柳州市已建排涝泵站进行电气改造，提升泵站电气设备。</t>
  </si>
  <si>
    <t>广西主要支流柳江柳州市城区河段治理工程白露堤配套工程</t>
  </si>
  <si>
    <t>白露堤配套工程堤防长度为1151米，堤防按50年一遇洪水标准修建，堤型为土堤，堤防级别为2级，建设电厂渠右岸防浪墙。</t>
  </si>
  <si>
    <t>防洪工程竣工结尾款项目</t>
  </si>
  <si>
    <t>用于防洪工程尾款结算。</t>
  </si>
  <si>
    <t>柳州市2022年土地整理专项建设计划表</t>
  </si>
  <si>
    <t>柳州长虹机器制造公司海关路16号</t>
  </si>
  <si>
    <t>项目用地面积35亩，进行征地拆迁。</t>
  </si>
  <si>
    <t>实施收储。</t>
  </si>
  <si>
    <t>八一路94号北站路27号部分土地一级整理项目</t>
  </si>
  <si>
    <t>柳北区政府</t>
  </si>
  <si>
    <t>项目用地面积1.95亩，进行房屋征收。</t>
  </si>
  <si>
    <t>2022-2022</t>
  </si>
  <si>
    <t>完成房屋征收。</t>
  </si>
  <si>
    <t>白露大道东段北侧土地一级整理项目七期</t>
  </si>
  <si>
    <t>项目用地面积约44亩，进行征地拆迁。</t>
  </si>
  <si>
    <t>实施土地整理。</t>
  </si>
  <si>
    <t>湘桂线东侧黄土村土地一级整理项目（三期）</t>
  </si>
  <si>
    <t>项目用地面积约150亩，进行征地拆迁。</t>
  </si>
  <si>
    <t>开展前期手续。</t>
  </si>
  <si>
    <t>湘桂线东侧黄土村土地一级整理项目（四期）</t>
  </si>
  <si>
    <t>项目用地面积约240亩，进行征地拆迁。</t>
  </si>
  <si>
    <t>北外环路与柳长路交叉口西北侧土地一级整理项目三期</t>
  </si>
  <si>
    <t>项目用地面积约280亩，进行征地拆迁。</t>
  </si>
  <si>
    <t>北外环路西段北侧土地一级整理项目二期</t>
  </si>
  <si>
    <t>项目用地面积约250亩，进行征地拆迁。</t>
  </si>
  <si>
    <t>白露乡马厂村土地(雀儿山公园管理处)</t>
  </si>
  <si>
    <t>项目用地约99亩，进行征地拆迁。</t>
  </si>
  <si>
    <t>完成收储。</t>
  </si>
  <si>
    <t>柳长路20号及周边片区(原第二化工厂及产投公司)</t>
  </si>
  <si>
    <t>项目用地约3537亩，进行征地拆迁。</t>
  </si>
  <si>
    <t>螺蛳粉小镇-绿色新材料产业园土地一级整理项目（一期）</t>
  </si>
  <si>
    <t>柳南区政府
金太阳公司</t>
  </si>
  <si>
    <t>项目用地面积约150亩，进行征地拆迁.</t>
  </si>
  <si>
    <t>历年城市建设计划土地一级整理项目</t>
  </si>
  <si>
    <t>城区政府
各直属公司</t>
  </si>
  <si>
    <t>各城区
各新区</t>
  </si>
  <si>
    <t>列入2017年、2018年、2019年、2020年和2021年城市建设计划的土地一级整理项目，主要包括楼梯山片区桂柳路北侧温馨花园东侧、北外环路南侧、柳太路东侧潭中西路北侧、瑞龙路中段东侧、阳和大道西侧等521个土地整理项目。</t>
  </si>
  <si>
    <t>2017-2024</t>
  </si>
  <si>
    <t>柳州市2022年园区基础设施专项建设计划表</t>
  </si>
  <si>
    <t>是否属于2017年城建计划项目结转</t>
  </si>
  <si>
    <t>园区道路</t>
  </si>
  <si>
    <t>其他配套</t>
  </si>
  <si>
    <t>一、园区道路</t>
  </si>
  <si>
    <t>柳州市河表产业园基础设施工程</t>
  </si>
  <si>
    <t>市工业和信息化局
鱼峰区政府</t>
  </si>
  <si>
    <t>全长9070米，包含14条道路。</t>
  </si>
  <si>
    <t>柳州市洛维工业集中区35号路工程</t>
  </si>
  <si>
    <t>全长435米，红线宽度24米。</t>
  </si>
  <si>
    <t>河表工业园基础设施项目横二路</t>
  </si>
  <si>
    <t>全长1000米，红线宽度24米。</t>
  </si>
  <si>
    <t>北部生态新区智能电网标准厂房（三期）</t>
  </si>
  <si>
    <t>北部生态新区管委会
市工业和信息化局</t>
  </si>
  <si>
    <t>项目总用地面积约合180亩，总建筑面积约228114平方米。</t>
  </si>
  <si>
    <t>中德产业园标准厂房（一期）</t>
  </si>
  <si>
    <t>项目净用地面积159461平方米，总建筑面积约272544平方米。</t>
  </si>
  <si>
    <t>北部生态新区智能机器人标准厂房（二期）</t>
  </si>
  <si>
    <t>项目总占地面积约302亩，总建筑面积为383368平方米。</t>
  </si>
  <si>
    <t>马厂东路工程</t>
  </si>
  <si>
    <t>市工业和信息化局
柳北区政府</t>
  </si>
  <si>
    <t>全长约2千米，红线宽度50米。</t>
  </si>
  <si>
    <t>车园纵十路</t>
  </si>
  <si>
    <t>柳东新区管委会
市工业和信息化局</t>
  </si>
  <si>
    <t>全长1489米，红线宽度22米。</t>
  </si>
  <si>
    <t>道路建设，完成工程量的40%。</t>
  </si>
  <si>
    <t>中欧纵一路</t>
  </si>
  <si>
    <t>全长2420米，红线宽度54米。</t>
  </si>
  <si>
    <t>道路建设，完成工程量的45%。</t>
  </si>
  <si>
    <t>柳州市柳东新区中欧产业园纵七路</t>
  </si>
  <si>
    <t>全长1437米，红线宽度22米。</t>
  </si>
  <si>
    <t>道路建设，完成工程量的70%。</t>
  </si>
  <si>
    <t xml:space="preserve">柳江区新兴工业园都乐片区基础设施建设项目 </t>
  </si>
  <si>
    <t>柳江城南投资公司</t>
  </si>
  <si>
    <t>柳江区政府
市工业和信息化局</t>
  </si>
  <si>
    <t>项目包含片区内场地平整工程及9条新建道路。项目总规划用地面积1827亩。</t>
  </si>
  <si>
    <t>2020-2025</t>
  </si>
  <si>
    <t>道路建设，完成工程量的20%。</t>
  </si>
  <si>
    <t xml:space="preserve">新兴工业园四方片区基础设施建设项目 </t>
  </si>
  <si>
    <t>项目占地约199公顷，新建园区市政道路约16629米。</t>
  </si>
  <si>
    <t>道路建设，完成工程量的30%。</t>
  </si>
  <si>
    <t xml:space="preserve">柳江区新兴工业园柳石路东片区基础设施建设项目 </t>
  </si>
  <si>
    <t>总用地面积5439亩，新建园区市政道路总长约20千米，土地平整土方约1269万立方米。</t>
  </si>
  <si>
    <t>2019-2024</t>
  </si>
  <si>
    <t>道路建设，完成工程量的50%。</t>
  </si>
  <si>
    <t>下桃花片区路网工程</t>
  </si>
  <si>
    <t>市工业和信息化局
柳南区政府</t>
  </si>
  <si>
    <t>一期道路全长5700米，其中北一路全长2300米，北三路全长2050米；二期道路全长2646米。</t>
  </si>
  <si>
    <t>完成工程量的40%，资金来源为市财政土地整理成本返还款。</t>
  </si>
  <si>
    <t>中通快递广西桂北（柳州）智能科技电商快递产业园周边道路工程</t>
  </si>
  <si>
    <t>全长约1.3千米，包含3条道路。</t>
  </si>
  <si>
    <t>柳南汽车物流及零部件仓储产业园规划道路工程</t>
  </si>
  <si>
    <t>全长约6.6千米，包含8条道路。</t>
  </si>
  <si>
    <t>完成工程量的20%，资金来源为市财政土地整理成本返还款。</t>
  </si>
  <si>
    <t>柳州市北外环西片区白露工业园路网工程（二期）</t>
  </si>
  <si>
    <t>全长4500米，包含3条道路。</t>
  </si>
  <si>
    <t>河西工业园三区以北路网工程(二期)--横一路工程</t>
  </si>
  <si>
    <t>全长1500米，红线宽度30米。</t>
  </si>
  <si>
    <t>完成工程量的20%。</t>
  </si>
  <si>
    <t>河西物流园路网二期工程</t>
  </si>
  <si>
    <t>包含3条路,红线宽度24-50米。</t>
  </si>
  <si>
    <t>修建经一路、经六路。</t>
  </si>
  <si>
    <t>上桃花路网工程纵一路道路工程</t>
  </si>
  <si>
    <t>全长700米，红线宽度30米。</t>
  </si>
  <si>
    <t>河表片区路网工程（一期）</t>
  </si>
  <si>
    <t>包含两条道路：纵一路南段、纵二路南段，总长约0.6千米，道路北起横三路南至横四路。</t>
  </si>
  <si>
    <t>2021—2022</t>
  </si>
  <si>
    <t>柳州市柳东新区中欧产业园横九路工程</t>
  </si>
  <si>
    <t>全长4.2千米，红线宽度38米。</t>
  </si>
  <si>
    <t>基本完工。</t>
  </si>
  <si>
    <t>中欧纵十一路</t>
  </si>
  <si>
    <t>全长3443米，红线宽度70米。</t>
  </si>
  <si>
    <t>柳州市柳东新区中欧产业园横十路工程</t>
  </si>
  <si>
    <t>道路全长4900米。</t>
  </si>
  <si>
    <t>2016-2022</t>
  </si>
  <si>
    <t>满贡路（原称中欧横二路）</t>
  </si>
  <si>
    <t>全长805米，红线宽度22米。</t>
  </si>
  <si>
    <t>满榄路（原称中欧横四路）</t>
  </si>
  <si>
    <t>全长1138米，红线宽度22米。</t>
  </si>
  <si>
    <t>秀水横四路</t>
  </si>
  <si>
    <t>全长1536米，红线宽度54米。</t>
  </si>
  <si>
    <t>秀水横六路</t>
  </si>
  <si>
    <t>全长1660米，红线宽度54米。</t>
  </si>
  <si>
    <t>柳州市柳东新区木棉路（中欧产业园横一路）</t>
  </si>
  <si>
    <t>全长1649米，红线宽度54米。</t>
  </si>
  <si>
    <t>沙塘工业园基础设施工程（三期）项目</t>
  </si>
  <si>
    <t>道路全长6708米。</t>
  </si>
  <si>
    <t>2017-2022</t>
  </si>
  <si>
    <t>二、其他配套</t>
  </si>
  <si>
    <t>是</t>
  </si>
  <si>
    <t>白露工业园黄土河改道工程</t>
  </si>
  <si>
    <t>柳北区政府
市工业和信息化局</t>
  </si>
  <si>
    <t>起点为柳钢B区动力设施下穿暗涵出口处，沿北外环路东侧，终点止于柳钢矿石物流园斜对面穿北外环路暗涵，总长425米。</t>
  </si>
  <si>
    <t>河表片区标准厂房（一期）</t>
  </si>
  <si>
    <t>总建筑面积7.7万平方米。</t>
  </si>
  <si>
    <t>洛维、河表片区工业园区污水处理厂（一期）</t>
  </si>
  <si>
    <t>建设污水处理厂一座，规划总占地面积约54亩，污水处理规模近期20000立方米/日，远期50000立方米/日。</t>
  </si>
  <si>
    <t>基础、主体施工。</t>
  </si>
  <si>
    <t>河西高新区柳太路（绿柳路至白露大桥段）污水管网提升工程</t>
  </si>
  <si>
    <t>市工业和信息化局
市住房城乡建设局
柳南区政府</t>
  </si>
  <si>
    <t>设计d1200污水管沿柳太路自西向东敷设，设计起点接绿柳路已建d500污水管，设计终点为白露大桥西侧匝道现有d1200污水管，管道总长1084米。</t>
  </si>
  <si>
    <t>服装产业园二期（广西旅游装备研究院）</t>
  </si>
  <si>
    <t>新中企公司</t>
  </si>
  <si>
    <t>项目用地面积50.1亩，项目总建筑面积52507平方米。内容新建大楼6栋，其中标准厂房5栋，宿舍楼1栋。</t>
  </si>
  <si>
    <t>柳州市北部生态新区创业园二期（智能电网标准厂房）</t>
  </si>
  <si>
    <t>总建筑面积为384371平方米，建设管理服务大楼、标准厂房、宿舍、食堂、门卫室、地下车库等。</t>
  </si>
  <si>
    <t>柳州市2022年文化体育旅游专项建设计划表</t>
  </si>
  <si>
    <t>一、文化旅游</t>
  </si>
  <si>
    <t>柳州市图书馆（新馆）</t>
  </si>
  <si>
    <t>市文化广电旅游局
柳东新区管委会</t>
  </si>
  <si>
    <t>总建筑面积为8万平方米，其中地上建筑面积为6万平方米，地下建筑面积2万平方米 。</t>
  </si>
  <si>
    <t>主体建设。</t>
  </si>
  <si>
    <t>柳州市抗战纪念园综合博物馆陈列布展及文物征集</t>
  </si>
  <si>
    <t>军博园</t>
  </si>
  <si>
    <t>市文化广电旅游局</t>
  </si>
  <si>
    <t>建筑面积13680平方米，展陈面积约7092平方米。</t>
  </si>
  <si>
    <t>柳州文化艺术中心供配电设备改造工程</t>
  </si>
  <si>
    <t>艺术剧院</t>
  </si>
  <si>
    <t>对配电房、冷冻机房及其管井、变配电工程及配电干线工程、发电机进行改造。</t>
  </si>
  <si>
    <t>柳东工人文化宫</t>
  </si>
  <si>
    <t>市总工会</t>
  </si>
  <si>
    <t>市总工会
市文化广电旅游局</t>
  </si>
  <si>
    <t>总建筑面积7.1万平方米，主要建设体育中心、培训中心、文化中心、地下室以及配套设施。</t>
  </si>
  <si>
    <t>二、体育</t>
  </si>
  <si>
    <t>鱼峰区体育园</t>
  </si>
  <si>
    <t>鱼峰区政府
市体育局</t>
  </si>
  <si>
    <t>用地面积143亩。</t>
  </si>
  <si>
    <t>政府专项债。</t>
  </si>
  <si>
    <t>柳州市2022年园林绿化专项建设计划表</t>
  </si>
  <si>
    <t>单位： 万元</t>
  </si>
  <si>
    <t>2022年填平补齐</t>
  </si>
  <si>
    <t>市林业和园林局</t>
  </si>
  <si>
    <t>2022年园林绿化填平补齐,对绿地内的安全隐患进行整改；以及创城期间解决绿地黄土露天、缺株断档等问题，美化城市；对急需建设的规划绿地进行建设。</t>
  </si>
  <si>
    <t>柳州市柳宗元雕塑及文化墙浮雕维修保护工程</t>
  </si>
  <si>
    <t>文物保护与考古研究中心</t>
  </si>
  <si>
    <t>对柳宗元雕像、楼梯、平台及山脚文化墙进行保护性维修。</t>
  </si>
  <si>
    <t>2021年柳南区、柳北区公共绿地</t>
  </si>
  <si>
    <t>城市绿化维护管理处</t>
  </si>
  <si>
    <t>柳南区
柳北区</t>
  </si>
  <si>
    <t>对柳南区、柳北区5块公共绿地进行绿化建设，总建设面积约为26.4亩，修建园路铺装、休闲桌椅、健身器材等服务设施。</t>
  </si>
  <si>
    <t xml:space="preserve"> </t>
  </si>
  <si>
    <t>完成70%工程量。</t>
  </si>
  <si>
    <t>2021年城市园林绿化改造提升工程</t>
  </si>
  <si>
    <t>对东堤游园破损存在安全隐患的木制护栏及木制铺装进行改造；对沿江路300余个凸起有安全隐患的人行道树池改造；对横漏山南面小山破损的登山道进行翻新修复；对4条市区主干道的绿化带喷淋系统新建或改造。</t>
  </si>
  <si>
    <t>瑞龙路文山路东北角小游园</t>
  </si>
  <si>
    <t>建设为带状游园，建设面积约30亩，修建园路铺装、休闲桌椅、健身器材等服务设施。</t>
  </si>
  <si>
    <t>柳州市动物园猛兽区笼舍及园区监控系统改造</t>
  </si>
  <si>
    <t>动物园管理处</t>
  </si>
  <si>
    <t>对动物园老旧存在安全隐患的猛兽区笼舍及对严重缺失的园区监控系统进行改造。新建猛兽馆一栋，占地面积约2亩，配套建设配电、给排水、室外绿化等。</t>
  </si>
  <si>
    <t>开工建设，完成80%工程量。</t>
  </si>
  <si>
    <t>2022年柳州市小游园建设工程</t>
  </si>
  <si>
    <t>对河东大桥西端绿地、白沙路延长线绿地、静兰工业园绿地等6块公共绿地建设为小游园，总建设面积约为56亩，修建园路铺装、休闲桌椅、健身器材等服务设施。</t>
  </si>
  <si>
    <t>开工建设，完成70%工程量。</t>
  </si>
  <si>
    <t>2022年柳州市新增公共绿地建设工程</t>
  </si>
  <si>
    <t>对如意名邸西南侧绿地、文庭路西侧绿地、恒大城三期周边绿地等6块公共绿地进行绿化建设，总建设面积114亩，修建休闲亭廊、园路铺装、室外照明、给排水系统等。</t>
  </si>
  <si>
    <t>柳州市雀儿山公园鸟类生态绿地建设</t>
  </si>
  <si>
    <t>雀山公园管理处</t>
  </si>
  <si>
    <t>对雀儿山公园东雀湖进行改造，增种水生植物及浆果植物，配套建设科普长廊2座、观鸟平台2处等,总建设面积30000平方米。</t>
  </si>
  <si>
    <t>开工建设，完成60%工程量。</t>
  </si>
  <si>
    <t>柳东新区官塘片滨江生态修复工程</t>
  </si>
  <si>
    <t>柳东新区管委会
市林业和园林局</t>
  </si>
  <si>
    <t>绿化面积3210亩，包含景观工程及慢行系统工程、给排水系统、室外照明等工程。</t>
  </si>
  <si>
    <t>完成总工程量的50%。PPP项目。</t>
  </si>
  <si>
    <t>潭中西路西段南侧及瑞龙路北段东侧道旁绿地</t>
  </si>
  <si>
    <t>对野岭变电站北侧绿地、香颂诺丁山周边2块公共绿地进行建设，总建设面积约39亩，野岭变电站北侧绿地以绿化种植为主，香颂诺丁山周边绿地建设为游园，修建避雨亭廊、园路铺装、给排水系统等配套设施。</t>
  </si>
  <si>
    <t>高新二路南侧及航五路南侧小游园</t>
  </si>
  <si>
    <t>城中区
柳南区</t>
  </si>
  <si>
    <t>对高新二路南侧道旁绿地、航五路南侧绿地进行绿化建设，总建设面积约30亩，修建景观廊架、园路铺装、室外照明、休闲座椅等。</t>
  </si>
  <si>
    <t>口袋公园改造项目</t>
  </si>
  <si>
    <t>对柳石路西侧绿地(观音山至响水河)、柳钢北门等5块绿地改造为小游园，总建设面积约为30亩，修建园路铺装、给排水系统，配套休闲座椅等公共设施。</t>
  </si>
  <si>
    <t>河东公园音乐喷泉改造工程</t>
  </si>
  <si>
    <t>城市广场管理处</t>
  </si>
  <si>
    <t>对河东公园音乐喷泉的地面铺装、配电房、喷泉主体、配电系统、音响系统进行更换并安装相关设备。</t>
  </si>
  <si>
    <t>凤凰岭大桥周边观景平台项目</t>
  </si>
  <si>
    <t>对凤凰岭大桥东岸北侧建设一座面积90平方米的钢结构架空观景平台，并对周边配套建设栈道、绿化改造等公共设施。</t>
  </si>
  <si>
    <t>柳州市2022年环境治理专项建设计划表</t>
  </si>
  <si>
    <t>柳州市桂柳路生活垃圾转运站改扩建工程项目</t>
  </si>
  <si>
    <t>环卫处</t>
  </si>
  <si>
    <t>市城管执法局</t>
  </si>
  <si>
    <t>项目改造后建设规模为处理生活垃圾近期600吨/日，远期为900吨/日。</t>
  </si>
  <si>
    <t>开展项目土建施工，完成设备采购。</t>
  </si>
  <si>
    <t>柳州市环卫车辆“滴洒漏”治理技改项目一期工程</t>
  </si>
  <si>
    <t>各城区环卫所</t>
  </si>
  <si>
    <t>改造柳州市生活垃圾转运车辆约100辆，配套控制系统、设施设备、配件等。</t>
  </si>
  <si>
    <t>改造柳州市生活垃圾转运车辆约30辆，配套控制系统、设施设备、配件等。</t>
  </si>
  <si>
    <t>柳州市南环路生活垃圾转运站除臭系统提升</t>
  </si>
  <si>
    <t>增设处理规模为55000立方米/小时 变频离子送风装置及高能离子除臭系统1套；增设处理规模为 35000立方米/小时 的排风系统1套；增设风幕机4套；对垃圾运输车进卸料大厅的引桥进行密封，并增加喷淋系统1套。</t>
  </si>
  <si>
    <t>完成设备采购安装。</t>
  </si>
  <si>
    <t>柳州市医疗废物处置能力综合提升改造项目</t>
  </si>
  <si>
    <t>市生态环境局</t>
  </si>
  <si>
    <t>改造生产线，处理规模提升至24吨/天。包括更换一燃室水封、水套，改造助燃系统，更新余热锅炉系统、急冷脱酸塔及布袋除尘器；新增湿法除尘系统，更新一座65米烟囱；提升收运能力，更新及新增医疗废物转运车辆。</t>
  </si>
  <si>
    <t>完成生产线改造，烟气指标符合新国标要求。</t>
  </si>
  <si>
    <t>柳州市生活垃圾分类试点建设工程</t>
  </si>
  <si>
    <t>在城区生活垃圾分类实施区域收集、运输系统建设，在生活垃圾分类实施区域建设一批分类收集亭、分类箱牌；购买一批新能源分类车辆；各城区（四个老城区）选一个点建设垃圾分类示范典型。</t>
  </si>
  <si>
    <t>完成垃圾分类亭建设并投入使用；完成垃圾分类车辆采购；厨余垃圾就地化处理项目竣工。</t>
  </si>
  <si>
    <t>柳州市立冲沟生活垃圾无害化处理二期工程项目</t>
  </si>
  <si>
    <t>建设生活垃圾应急填埋场、飞灰填埋场及渗滤液处理厂各一座，建设危险废物处置中心及配套危废填埋场一座。渗滤液处理厂，日处理渗滤液1300吨；飞灰填埋场，飞灰填埋区日填埋稳定化飞灰167吨。</t>
  </si>
  <si>
    <t>完成渗滤液厂预处理设施建设。</t>
  </si>
  <si>
    <t>柳州市粪便无害化处理厂改扩建工程项目</t>
  </si>
  <si>
    <t>在欧阳岭粪便无害化处理厂增加第二条处理生产线，并配套改造相应设施，增加粪便无害化处理能力100吨/日，使粪便无害化处理总能力达到250吨/日。</t>
  </si>
  <si>
    <t>柳州市生活垃圾焚烧处理工程项目</t>
  </si>
  <si>
    <t>项目建设规模为日处理生活垃圾3000吨，4条750吨/日焚烧线。</t>
  </si>
  <si>
    <t>污染土壤无害化处置中心</t>
  </si>
  <si>
    <t>拟建设一座规模污染土壤处理量为26万立方米/年无害化处置中心。</t>
  </si>
  <si>
    <t>柳州市红光桥底北端垃圾中转站扩容</t>
  </si>
  <si>
    <t>城中区政府</t>
  </si>
  <si>
    <t>对红光桥底北端生活垃圾中转站进行扩容改造实现滨江东路生活垃圾中转站垃圾分流。对红光桥北端生活垃圾中转站1座，建筑面积120.44平方米，移动式压缩箱4个、拉臂式垃圾车2台。</t>
  </si>
  <si>
    <t>中央环保督查项目</t>
  </si>
  <si>
    <t>环境治理竣工结尾款项目</t>
  </si>
  <si>
    <t>用于欧阳岭生活垃圾转运站建设工程、南环路生活垃圾转运站建设工程、2016-2017年为民办实事市政公厕项目、柳州市推进“厕所革命”项目、柳州市三类公厕提升改造项目等项目结算尾款。</t>
  </si>
  <si>
    <t>竣工结算补尾款项目。</t>
  </si>
  <si>
    <t>柳州市2022年大健康专项建设计划表</t>
  </si>
  <si>
    <t>医疗卫生</t>
  </si>
  <si>
    <t>民政</t>
  </si>
  <si>
    <t>一、医疗卫生</t>
  </si>
  <si>
    <t>柳州市疾控中心业务用房建设项目——疾控门诊楼项目</t>
  </si>
  <si>
    <t>疾控中心</t>
  </si>
  <si>
    <t>市卫生健康委
柳南区政府</t>
  </si>
  <si>
    <t>新建一栋疾控门诊楼及地下室，总建筑面积约11522平方米。</t>
  </si>
  <si>
    <t>完成工程量30%。</t>
  </si>
  <si>
    <t>柳州市鱼峰区荣军街道社区卫生服务中心普惠托育项目</t>
  </si>
  <si>
    <t>鱼峰区荣军街道社区卫生服务中心</t>
  </si>
  <si>
    <t>市卫生健康委
鱼峰区政府</t>
  </si>
  <si>
    <t>建筑面积400平方米，新增托位50个。</t>
  </si>
  <si>
    <t>柳州市柳南区革新托育园项目</t>
  </si>
  <si>
    <t>柳南区卫健局</t>
  </si>
  <si>
    <t>建筑面积1099平方米，新增托位120个。</t>
  </si>
  <si>
    <t>柳州市中医医院柳侯院区医疗综合楼项目</t>
  </si>
  <si>
    <t>中医医院</t>
  </si>
  <si>
    <t>市卫生健康委</t>
  </si>
  <si>
    <t>新增用地面积1805平方米，建筑面积2800平方米，新建医疗综合楼1栋、连廊等房屋建筑。</t>
  </si>
  <si>
    <t>完成主体建设。</t>
  </si>
  <si>
    <t>柳州市工人医院感染性疾病楼</t>
  </si>
  <si>
    <t>总建筑面积5062平方米，新建感染性疾病科门诊楼 1栋，以及场地平整、地下建筑拆除重建、室外供配电工程、室外给水工程、室外排水工程、集中热水系统、直饮水系统、医用供气工程等配套工程。</t>
  </si>
  <si>
    <t>租金返还。</t>
  </si>
  <si>
    <t>柳州市公共卫生应急中心和危重症救治中心</t>
  </si>
  <si>
    <t>人民医院</t>
  </si>
  <si>
    <t>项目用地面积136158.4平方米，总建筑面积115000平方米，拟设置床位700张。</t>
  </si>
  <si>
    <t>完成工程量60%。</t>
  </si>
  <si>
    <t>柳州市中西医结合医院迁建项目</t>
  </si>
  <si>
    <t>阳和工业新区管委会
市卫生健康委</t>
  </si>
  <si>
    <t>总建筑面积11万平方米，规划床位600张。</t>
  </si>
  <si>
    <t>柳州红十字会医院迁建项目</t>
  </si>
  <si>
    <t>项目规划建设面积9.9万平方米，规划床位500张。</t>
  </si>
  <si>
    <t>柳州市燎原医院</t>
  </si>
  <si>
    <t>市公安局</t>
  </si>
  <si>
    <t>总建筑面积5.3平方米，规划设置床位600张。</t>
  </si>
  <si>
    <t>柳州市人民医院功能完善提升项目</t>
  </si>
  <si>
    <t>改造总建筑面积约164759.80平方米，其中新建建筑面积2400.00平方米，新建室外连廊2400.00平方米。</t>
  </si>
  <si>
    <t>柳州市工人医院鱼峰山院区功能完善提升工程</t>
  </si>
  <si>
    <t>工人医院</t>
  </si>
  <si>
    <t>改造面积约55107平方米，主要建设内容：对 1#楼综合楼办公室、2#楼住院楼大会议室及屋面、3#楼住院楼、门诊大楼、5#楼住院楼、6#楼住院楼屋面、拆除耗材楼、锅炉房、TOMO机房改造、医疗垃圾、生活垃圾处理站改造等进行维修改造。10KV增容工程、室外工程、新配电房、消防水池及生活用水池、购置专科实验室设备等。</t>
  </si>
  <si>
    <t>完成工程量20%。</t>
  </si>
  <si>
    <t>柳州市人民医院传染病大楼修缮及设备购置项目</t>
  </si>
  <si>
    <t>对医院第二住院楼进行应急改造及医疗设备购置，总改造面积约11462平方米，设备购置79台。</t>
  </si>
  <si>
    <t>柳州市红十字会医院全飞秒激光手术系统及相关配套设施采购项目</t>
  </si>
  <si>
    <t>红十字会医院</t>
  </si>
  <si>
    <t>全飞秒手术系统及相关配套设备购买。</t>
  </si>
  <si>
    <t>柳州市柳南区潭西街道社区卫生服务中心整体搬迁及医养融合项目</t>
  </si>
  <si>
    <t>建设用地面积6960平方米，总建筑面积11546.64平方米，其中：地上建筑面积8730.54平方米，地下建筑面积2816.1平方米,规划床位200张，新建社区卫生服务中心分级诊疗转诊康复用房、老年人日间照料中心医养结合用房。</t>
  </si>
  <si>
    <t>儿童医院发热门诊综合楼</t>
  </si>
  <si>
    <t>妇幼保健院</t>
  </si>
  <si>
    <t>项目总建筑面积约4052.81平方米，建设床位60张。主要建设一栋发热门诊综合楼、门卫室。同时拟建设室外供配电、给排水、集中热水系统、直饮水系统、硬地铺装、绿化、室外照明等配套附属工程。</t>
  </si>
  <si>
    <t>柳州市柳铁中心医院14号楼养老护理院及急诊楼改扩建项目</t>
  </si>
  <si>
    <t>柳铁中心医院</t>
  </si>
  <si>
    <t>14#楼养老护理院改扩建建筑面积8032.53平方米，急诊楼改扩建建筑面积3821.99平方米。</t>
  </si>
  <si>
    <t>柳州市中医医院本部业务用房修缮工程</t>
  </si>
  <si>
    <t>项目主要建设内容，含拆除违章建筑面积4691.86㎡，修缮建筑面积34823.39平方米。</t>
  </si>
  <si>
    <t>柳州市妇幼保健院城中院区修缮改造工程</t>
  </si>
  <si>
    <t>对市妇幼保健院城中院区进行室内修缮改造，改造面积为30087平方米。</t>
  </si>
  <si>
    <t>二、民政</t>
  </si>
  <si>
    <t>柳州市儿童福利院提升改造工程</t>
  </si>
  <si>
    <t>儿童福利院</t>
  </si>
  <si>
    <t>市民政局</t>
  </si>
  <si>
    <t>附楼三层（约3900平方米）加装自动消防系统的设施设备、自动消防报警系统，喷淋水路水池和消防控制系统改造的建设。</t>
  </si>
  <si>
    <t>柳州市社会福利救助服务中心霞光大楼消防改造一期工程项目</t>
  </si>
  <si>
    <t>对霞光大楼整体进行消防改造，改造面积约6000平方米。</t>
  </si>
  <si>
    <t>柳州市社会福利院提升改造工程</t>
  </si>
  <si>
    <t>社会福利院</t>
  </si>
  <si>
    <t>对原备灾中心仓库进行整体改造，对社会福利院进行适老化改造、对厨房、热水系统、排风系统、电气线路、给排水管网、屋面防水、路面、墙面、消防管网，涉及改造面积约5695平方米。</t>
  </si>
  <si>
    <t>柳江区2022年居家养老服务中心项目(兴柳社区)</t>
  </si>
  <si>
    <t>柳江区民政局</t>
  </si>
  <si>
    <t>市民政局
柳江区政府</t>
  </si>
  <si>
    <t>总建筑面积707.45平方米，进行室内装修改造、设备采购等。</t>
  </si>
  <si>
    <t>柳北区2022年居家养老服务中心项目（长风社区、跃进社区）</t>
  </si>
  <si>
    <t>柳北区民政局</t>
  </si>
  <si>
    <t>市民政局
柳北区政府</t>
  </si>
  <si>
    <t>总建筑面积共957.69平方米，进行室内装修改造、设备采购等。</t>
  </si>
  <si>
    <t>柳南区2022年居家养老服务中心项目（香桃社区）</t>
  </si>
  <si>
    <t>柳南区民政局</t>
  </si>
  <si>
    <t>市民政局
柳南区政府</t>
  </si>
  <si>
    <t>总建筑面积621平方米，进行室内装修改造、设备采购等。</t>
  </si>
  <si>
    <t>鱼峰区2022年居家养老服务中心项目（鸣翠社区、洛维社区）</t>
  </si>
  <si>
    <t>鱼峰区民政局</t>
  </si>
  <si>
    <t>市民政局
鱼峰区政府</t>
  </si>
  <si>
    <t>总建筑面积1400平方米，进行室内装修改造、设备采购等。</t>
  </si>
  <si>
    <t>柳南区2022年街道综合养老服务中心（南环街道）</t>
  </si>
  <si>
    <t>总建筑面积970平方米，进行室内装修改造、设备采购等。</t>
  </si>
  <si>
    <t>城中区2022年居家养老服务中心项目（春风社区、滨江府社区、文博社区、阳光100社区）</t>
  </si>
  <si>
    <t>城中区民政局</t>
  </si>
  <si>
    <t>市民政局
城中区政府</t>
  </si>
  <si>
    <t>总建筑面积1927.34平方米，进行室内装修改造、设备采购等。</t>
  </si>
  <si>
    <t>柳州市社会福利医院功能完善提升工程</t>
  </si>
  <si>
    <t>社会福利医院</t>
  </si>
  <si>
    <t>新建精神病人室内活动场馆面积约620平方米，改造门诊楼约3121平方米，增加床位200张；优化设计和二次装修改造修州市精神病人救助康复综合楼，加强学科建设，建立标准实验室，配套相关设施设备等。</t>
  </si>
  <si>
    <t>完成工程量45%。</t>
  </si>
  <si>
    <t>柳江区健康养老综合服务中心-柳江区医养结合养老服务中心</t>
  </si>
  <si>
    <t>柳江区政府
市民政局</t>
  </si>
  <si>
    <t>用地面积21亩,床位500张,建筑面积21250平方米。</t>
  </si>
  <si>
    <t>完成主体工程80%。</t>
  </si>
  <si>
    <t>柳江区健康养老综合服务中心-柳江区养老公共服务中心</t>
  </si>
  <si>
    <t>用地面积5.6亩，总建筑面积16211平方米。</t>
  </si>
  <si>
    <t>完成主体工程70%。</t>
  </si>
  <si>
    <t>秋斓颐养中心</t>
  </si>
  <si>
    <t>城建集团
市民政局</t>
  </si>
  <si>
    <t>建筑面积13.6万平方米。</t>
  </si>
  <si>
    <t>百福颐养中心</t>
  </si>
  <si>
    <t>柳北区政府
市民政局</t>
  </si>
  <si>
    <t>总建筑面积3.3万平方米，规划床位数500张。</t>
  </si>
  <si>
    <t>主体竣工。</t>
  </si>
  <si>
    <t>柳江区健康养老综合服务中心-柳江区老年养护院</t>
  </si>
  <si>
    <t>用地面积14.9亩,床位500张,建筑面积21250平方米.</t>
  </si>
  <si>
    <t>鱼峰区养老院</t>
  </si>
  <si>
    <t>鱼峰区政府
市民政局</t>
  </si>
  <si>
    <t>建设鱼峰区健康大楼，设置250张床位；新建养老机构，设置床位300张。</t>
  </si>
  <si>
    <t>政府补助公益床位部分。</t>
  </si>
  <si>
    <t>柳州市2022年教育专项建设计划表</t>
  </si>
  <si>
    <t>结算、机动</t>
  </si>
  <si>
    <t>一、新建项目</t>
  </si>
  <si>
    <t>柳州市阳惠路小学</t>
  </si>
  <si>
    <t>阳和工业新区管委会</t>
  </si>
  <si>
    <t>市教育局
阳和工业新区管委会</t>
  </si>
  <si>
    <t>总建筑面积2.9万平方米，办学规模48个班，可容纳学生2160人。</t>
  </si>
  <si>
    <t>柳州市柳东新区明德中学</t>
  </si>
  <si>
    <t>柳东新区管委会</t>
  </si>
  <si>
    <t>市教育局
柳东新区管委会</t>
  </si>
  <si>
    <t>总建筑面积3.5万平方米，办学规模36个班，可容纳学生1800人。</t>
  </si>
  <si>
    <t>柳州市柳东新区明德小学</t>
  </si>
  <si>
    <t>总建筑面积27736平方米，办学规模48个班，可容纳学生2160人。</t>
  </si>
  <si>
    <t>柳州市文博小学</t>
  </si>
  <si>
    <t>城中区教育局</t>
  </si>
  <si>
    <t>市教育局
城中区政府</t>
  </si>
  <si>
    <t>总建筑面积约24443万平方米，办学规模30个班，可容纳学生1350人，</t>
  </si>
  <si>
    <t>柳州市柳北区新白露中心校</t>
  </si>
  <si>
    <t>柳北区教育局</t>
  </si>
  <si>
    <t>市教育局
柳北区政府</t>
  </si>
  <si>
    <t>总建筑面积约21306平方米，办学规模42个班，在校生1890人。</t>
  </si>
  <si>
    <t>柳州市柳北区实验中学</t>
  </si>
  <si>
    <t>总建筑面积约26232平方米，办学规模45个班，在校生2250人。</t>
  </si>
  <si>
    <t>柳州高中柳南校区8#学生宿舍</t>
  </si>
  <si>
    <t>柳州高中</t>
  </si>
  <si>
    <t>市教育局</t>
  </si>
  <si>
    <t>新建8#学生宿舍，总建筑面积9000平方米。</t>
  </si>
  <si>
    <t>柳州市第十六中学服务综合楼</t>
  </si>
  <si>
    <t>第十六中学</t>
  </si>
  <si>
    <t>新建一栋服务综合楼，总建筑面积约16234平方米。</t>
  </si>
  <si>
    <t>柳州市景行小学（总部）4#教学综合楼</t>
  </si>
  <si>
    <t>景行小学</t>
  </si>
  <si>
    <t>新建4#教学综合楼，总建筑面积约4760平方米。</t>
  </si>
  <si>
    <t>柳州市第八中学（本部）2#综合教学楼</t>
  </si>
  <si>
    <t>第八中学</t>
  </si>
  <si>
    <t>市教育局
鱼峰区政府</t>
  </si>
  <si>
    <t>新建2#综合教学楼，总建筑面积约1.7万平方米。</t>
  </si>
  <si>
    <t>柳州市智美小学1#至3#教学楼改扩建</t>
  </si>
  <si>
    <t>智美小学</t>
  </si>
  <si>
    <t>市教育局
柳南区政府</t>
  </si>
  <si>
    <t>在1#、2#、3#教学楼之间进行改扩建，总建筑面积约2200平方米。</t>
  </si>
  <si>
    <t>柳州市第二十七中学1#、2#学生宿舍楼</t>
  </si>
  <si>
    <t>第二十七中学</t>
  </si>
  <si>
    <t>新建1#、2#学生宿舍楼，总建筑面积约8800平方米。</t>
  </si>
  <si>
    <t>柳州市柳石路第四小学教学综合楼</t>
  </si>
  <si>
    <t>柳石路第四小学</t>
  </si>
  <si>
    <t>新建3#教学综合楼，总建筑面积约3260.19平方米。</t>
  </si>
  <si>
    <t>柳江区拉堡小学教育集团航岭校区</t>
  </si>
  <si>
    <t>柳江区教育局</t>
  </si>
  <si>
    <t>市教育局
柳江区政府</t>
  </si>
  <si>
    <t>总建筑面积2.2万平方米，办学规模48个班，可容纳学生2160人。</t>
  </si>
  <si>
    <t>广西柳州市柳北区2所中学新建PPP项目</t>
  </si>
  <si>
    <t>北部生态新区管委会
第三中学</t>
  </si>
  <si>
    <t xml:space="preserve">市教育局      北部生态新区管委会
柳北区政府
</t>
  </si>
  <si>
    <t>北部生态新区    柳北区</t>
  </si>
  <si>
    <t>1.柳州市北部生态新区实验中学：办学规模100个班，占地面积约201亩，总建筑面积约11万平方米。
2.柳州市第三中学迁建：规划用地约243.32亩，总建筑面积113050平方米。规划班级数90个班。</t>
  </si>
  <si>
    <t>年内开工。采取PPP模式建设。</t>
  </si>
  <si>
    <t>广西柳州市城中区4所中学新建PPP项目</t>
  </si>
  <si>
    <t>1.柳州市静兰中学：
2.柳州市学院路中学扩建项目；
3.柳州市前茅中学迁建；
4.柳州市文华中学综合楼。</t>
  </si>
  <si>
    <t>二、续建项目</t>
  </si>
  <si>
    <t>柳州市滨江小学扩建项目（一期）</t>
  </si>
  <si>
    <t>新建4#教学综合楼、5#报告厅、6#午托用房、连廊、地下设备用房，活动广场等，总建筑面积约14357.31平方米。</t>
  </si>
  <si>
    <t>柳州市第六十六中学</t>
  </si>
  <si>
    <t>第六十六中学</t>
  </si>
  <si>
    <t>市教育局
市公安局</t>
  </si>
  <si>
    <t>总建筑面积约1.4万平方米，可容纳学生400人。</t>
  </si>
  <si>
    <t>柳州市交通学校改扩建项目——学生食堂、2#实训综合楼</t>
  </si>
  <si>
    <t>交通学校</t>
  </si>
  <si>
    <t>新建1栋食堂、1栋2#实训综合楼，总建筑面积22253.71平方米。</t>
  </si>
  <si>
    <t>三、竣工项目</t>
  </si>
  <si>
    <t>柳州市第二职业技术学校（二期）</t>
  </si>
  <si>
    <t>第二职业技术学校</t>
  </si>
  <si>
    <t>建设实训楼、地下停车场、图文信息中心、学生食堂，建筑面积约5万平方米，新建8个网球场。</t>
  </si>
  <si>
    <t>柳州市民族高中迁建</t>
  </si>
  <si>
    <t>民族高中</t>
  </si>
  <si>
    <t>办学规模84个班，在校学生4200人。项目总用地面积260.76亩，净用地面积230.72亩，总建筑面积10.5万平方米。</t>
  </si>
  <si>
    <t>柳州市银桐路小学体育综合馆、教学综合楼项目</t>
  </si>
  <si>
    <t>银桐路小学</t>
  </si>
  <si>
    <t>新建1栋教学综合楼、1栋体育综合楼、连廊、门卫室等，总建筑面积约9876.81平方米。</t>
  </si>
  <si>
    <t>柳州市银山小学改扩建</t>
  </si>
  <si>
    <t>银山小学</t>
  </si>
  <si>
    <t>新建综合楼3#、文体综合楼、连廊、地下停车场及出地面楼梯间等，新建总建筑面积约8874.09平方米，改扩建建筑面积约原有建筑面积约11947.70平方米。</t>
  </si>
  <si>
    <t>柳州市第二十四中学小学部4#综合楼</t>
  </si>
  <si>
    <t>第二十四中学</t>
  </si>
  <si>
    <t>新建1栋4#综合楼、连廊、地下设备用房等，总建筑面积5684.80平方米。</t>
  </si>
  <si>
    <t>柳州市柳东中心校扩建项目—3#图书综合楼</t>
  </si>
  <si>
    <t>弯塘路小学</t>
  </si>
  <si>
    <t>新建1栋3#栋图书综合楼、篮球场、排球场、围墙、学校大门等，总建筑面积约9445.78平方米。</t>
  </si>
  <si>
    <t>柳州市第二十七中学1#教学综合楼、2#实验综合楼</t>
  </si>
  <si>
    <t>1#教学综合楼建筑面积约3951平方米，2#实验综合楼建筑面积约7189平方米，同时配套建设相关附属设施。</t>
  </si>
  <si>
    <t>柳州市技工学校（燎原校区）学生宿舍楼</t>
  </si>
  <si>
    <t>技工学校</t>
  </si>
  <si>
    <t>市教育局
市人力资源社会保障局</t>
  </si>
  <si>
    <t>新建1栋学生宿舍楼，总建筑面积4869.41平方米。</t>
  </si>
  <si>
    <t>柳州市航五路小学2＃教学综合楼扩建</t>
  </si>
  <si>
    <t>航五路小学</t>
  </si>
  <si>
    <t>扩建2#教学综合楼，扩建建筑面积5650.00平方米。</t>
  </si>
  <si>
    <t>柳州市革新路第一小学3#综合楼</t>
  </si>
  <si>
    <t>革新路第一小学</t>
  </si>
  <si>
    <t>新建3#综合楼，建筑面积约3772.36平方米。</t>
  </si>
  <si>
    <t>柳州市航生路中学综合楼</t>
  </si>
  <si>
    <t>航生路中学</t>
  </si>
  <si>
    <t>新建1栋综合楼，建筑面积约4253平方米。</t>
  </si>
  <si>
    <t>柳州市第十三中学2#综合楼</t>
  </si>
  <si>
    <t>第十三中学</t>
  </si>
  <si>
    <t>新建2#教学综合楼，建筑面积约7524.2平方米。</t>
  </si>
  <si>
    <t>四、结算费、维修费、前期费</t>
  </si>
  <si>
    <t>市教育局
市发展改革委</t>
  </si>
  <si>
    <t>各城区</t>
  </si>
  <si>
    <t>1.结算费2000万元；2.维修费2000万元；3.前期费1000万元。</t>
  </si>
  <si>
    <t>切块资金。</t>
  </si>
  <si>
    <t>柳州市2022年安居工程专项建设计划表</t>
  </si>
  <si>
    <t>棚户区改造</t>
  </si>
  <si>
    <t>保障性安居工程</t>
  </si>
  <si>
    <t>一、棚户区改造</t>
  </si>
  <si>
    <t>（一）改制企业职工危旧房改造</t>
  </si>
  <si>
    <t>中房胜利小区四区</t>
  </si>
  <si>
    <t>总建筑面积29.2万平方米。</t>
  </si>
  <si>
    <t>商品房销售平衡安置房成本。</t>
  </si>
  <si>
    <t>中房胜利小区三区一期</t>
  </si>
  <si>
    <t>总建筑面积17万平方米。</t>
  </si>
  <si>
    <t>中房柳铁新城（二期）2#，5#，7#，8#地块</t>
  </si>
  <si>
    <t>总建筑面积25.8万平方米。</t>
  </si>
  <si>
    <t>中房江湾郡（二期）</t>
  </si>
  <si>
    <t>总建筑面积48万平方米。</t>
  </si>
  <si>
    <t>中房江湾郡（一期）</t>
  </si>
  <si>
    <t>总建筑面积33万平方米。</t>
  </si>
  <si>
    <t>中房中新府（原石碑坪安置房项目）</t>
  </si>
  <si>
    <t>总建筑面积约28.4万平方米。</t>
  </si>
  <si>
    <t>（二）城市棚户区改造（含安置房）</t>
  </si>
  <si>
    <t>平地安置小区（B地块）</t>
  </si>
  <si>
    <t>用地面积89.2亩，总建筑面积11.6万平方米。</t>
  </si>
  <si>
    <t>2021-2025</t>
  </si>
  <si>
    <t>片区开发。</t>
  </si>
  <si>
    <t>柳东新区双仁屯棚户区改造</t>
  </si>
  <si>
    <t>用地面积142.22亩，总建筑面积23.9万平方米，建设住宅1152套。</t>
  </si>
  <si>
    <t>一品龙湾（一期）</t>
  </si>
  <si>
    <t>柳江区安居公司</t>
  </si>
  <si>
    <t>柳江区政府
市住房城乡建设局</t>
  </si>
  <si>
    <t>安置房总建筑面积约7万平方米。</t>
  </si>
  <si>
    <t>柳江财政回购及片区开发安置。</t>
  </si>
  <si>
    <t>祥源文城华都</t>
  </si>
  <si>
    <t>祥云盛世公司</t>
  </si>
  <si>
    <t>总建筑面积19.9万平方米，建设560套。</t>
  </si>
  <si>
    <t>4#地块完成深完成深基坑支护及地下室土方挖运。</t>
  </si>
  <si>
    <t>棚改。</t>
  </si>
  <si>
    <t>祥源翡翠湾</t>
  </si>
  <si>
    <t>总建筑面积5.8万平方米，建设415套。</t>
  </si>
  <si>
    <t>部分商品房出售平衡。</t>
  </si>
  <si>
    <t>（三）城中村改造</t>
  </si>
  <si>
    <t>牛车坪村城中村改造</t>
  </si>
  <si>
    <t>荣和集团</t>
  </si>
  <si>
    <t>城中区政府
市住房城乡建设局</t>
  </si>
  <si>
    <t>总建筑面积198.72万平方米</t>
  </si>
  <si>
    <t>2022-2028</t>
  </si>
  <si>
    <t>开展征地拆迁，一期开工建设。</t>
  </si>
  <si>
    <t>白露村城中村改造</t>
  </si>
  <si>
    <t>汇东公司</t>
  </si>
  <si>
    <t>总建筑面积125万平方米。</t>
  </si>
  <si>
    <t>一期安置房建设。</t>
  </si>
  <si>
    <t>马厂村城中村改造</t>
  </si>
  <si>
    <t>马厂村城中村
改造投资公司</t>
  </si>
  <si>
    <t>总建筑面积106万平方米。</t>
  </si>
  <si>
    <t>柳东新区南庆安置区</t>
  </si>
  <si>
    <t>总建筑面积84.4万平方米。</t>
  </si>
  <si>
    <t>2014-2023</t>
  </si>
  <si>
    <t>主体施工。</t>
  </si>
  <si>
    <t>白沙村城中村改造</t>
  </si>
  <si>
    <t>绿城集团</t>
  </si>
  <si>
    <t>总建筑面积101万平方米。</t>
  </si>
  <si>
    <t>完成二期安置房主体建设。</t>
  </si>
  <si>
    <t>柳东新区六座棚户区改造项目（南部五期）</t>
  </si>
  <si>
    <t>总建筑面积12.3万平方米。</t>
  </si>
  <si>
    <t>主体基本建成。</t>
  </si>
  <si>
    <t>城中村改造—观山府邸</t>
  </si>
  <si>
    <t>总建筑面积49万平方米。</t>
  </si>
  <si>
    <t>2015-2023</t>
  </si>
  <si>
    <t>（四）土地熟化</t>
  </si>
  <si>
    <t>柳江区葛婆庙及周边片区熟化项目</t>
  </si>
  <si>
    <t>总建筑面积14.17万平方米。</t>
  </si>
  <si>
    <t>2022-2026</t>
  </si>
  <si>
    <t>（五）老旧小区改造</t>
  </si>
  <si>
    <t>柳北区2022年老旧小区改造项目</t>
  </si>
  <si>
    <t>新北集团</t>
  </si>
  <si>
    <t>2022年柳北区城镇老旧小区改造项目:部队军休所、交警宿舍、白沙小苑、税局宿舍、景秀园西区、石油小苑、柳医中等卫校宿舍、土产宿舍、财政局宿舍、市政大队宿舍、丛江转运站宿舍、潭中人民医院宿舍、雅铁小区、财产保险公司宿舍、金回公司宿舍、农业银行宿舍、雀儿山公园宿舍、欧山小区、针织厂宿舍、第三机床厂宿舍、望江景苑、邮政局宿舍、八一路单号片区（中糖公司、供销社宿舍、市二建宿舍、市外贸宿舍、工商局宿舍、建行宿舍、建筑设计院宿舍、果品公司宿舍、环卫宿舍）、八一路双号片区（反贪局宿舍、地区林业局宿舍、地区外贸宿舍）</t>
  </si>
  <si>
    <t>鱼峰区2022年老旧小区改造提升工程</t>
  </si>
  <si>
    <t>龙翔集团</t>
  </si>
  <si>
    <t>计划改造盘龙村、京港小区、市卫宿舍等27个小区，计划改造8234户。改造内容主要为小区道路、绿化、照明等。</t>
  </si>
  <si>
    <t>2022年柳州市城中区老旧小区改造工程二期</t>
  </si>
  <si>
    <t>丰鑫公司</t>
  </si>
  <si>
    <t>计划改造老旧小区6个，计划改造栋数44栋，计划改造户数1767户。改造内容主要为小区内道路翻新、绿化改造、安防工程、照明改造等</t>
  </si>
  <si>
    <t>2022年柳江区老旧小区改造项目</t>
  </si>
  <si>
    <t>柳江区住建局</t>
  </si>
  <si>
    <t>小区内道路工程、绿化、排污管道、屋面及楼道修缮、围墙等基础设施的提升改造工程。</t>
  </si>
  <si>
    <t>柳南区2022年老旧小区改造项目</t>
  </si>
  <si>
    <t>元信投资有限公司</t>
  </si>
  <si>
    <t>计划改造老旧小区26个小区，改造路面面积约20000平方米，小区内道路工程、绿化、排污管道、屋面及楼道修缮、围墙等基础设施的提升改造工程。</t>
  </si>
  <si>
    <t>柳州市2022年市本级老旧小区改造项目</t>
  </si>
  <si>
    <t>鑫泰公司</t>
  </si>
  <si>
    <t>房产局宿舍、文惠路55号、市科委宿舍、总工会宿舍、粮食局宿舍、教育局宿舍等</t>
  </si>
  <si>
    <t>2021年市本级老旧小区改造项目</t>
  </si>
  <si>
    <t>公园街道片区改造（行署大院、东一巷6、东一巷10号、东一巷12、东一巷14号、东一巷27号、东一巷29号），斜阳路细柳巷、中山西路围合片区，东风柳汽宿舍，柳机小区，广电小区，银山小区，龙屯路二区，红光二区，祥和社区片区改造项目（图书馆宿舍、三中路155号物资局大院、柳建大院、环保局宿舍、二轻局宿舍），虹桥社区三中路片区（公交公司三中路宿舍、五公司三中路宿舍、电信长线局宿舍、泗顶矿宿舍），2021年柳北区解放街道跃进路双号片区老旧小区改造项目改造交警宿舍、金都花苑、燃料公司南北宿舍、物贸宿舍。</t>
  </si>
  <si>
    <t>城中区2021年老旧小区改造项目</t>
  </si>
  <si>
    <t>城中区住建局</t>
  </si>
  <si>
    <t>改造机关三大院，连塘路片区，连塘路北二巷片区，武警宿舍，老柳高宿舍7栋，海关南路32、34、36号宿舍、地直小区、河东柳锌小区。</t>
  </si>
  <si>
    <t>鱼峰区2021年老旧小区改造项目</t>
  </si>
  <si>
    <t>鱼峰区住建局</t>
  </si>
  <si>
    <t>改造鑫广园、工商宿舍、康华花苑、四中宿舍、佳力小区、高压宿舍、药材站、住建宿舍、柳州市电子技术研究所、柳石二小宿舍、园林局宿舍、塑二小区、美达食品厂宿舍区、长信宿舍、卧龙苑、景中苑小区、屏山小区、勘测院、建司宿舍、白云石矿、蝴蝶园小区、泰石苑、羊角山小学宿舍、方盛汽车厂、水轮机厂宿舍、灯台花苑、方盛宿舍、元件二厂宿舍、糖果一厂宿舍。</t>
  </si>
  <si>
    <t>柳南区2021年老旧小区改造项目</t>
  </si>
  <si>
    <t>柳南区住建局</t>
  </si>
  <si>
    <t>改造润和苑二期小区、银兴城中花苑小区、商行小区、中山城市花苑、蛋品建行宿舍、飞鹅路17号中行宿舍、物回公司宿舍区、粮食局宿舍区、来福新居。</t>
  </si>
  <si>
    <t>柳北区2021年老旧小区改造项目</t>
  </si>
  <si>
    <t xml:space="preserve">新中企公司
</t>
  </si>
  <si>
    <t>2021年柳北区城镇老旧小区改造项目（一期）改造富康雅居和柳医一附院小区，2021年柳北区城镇老旧小区改造项目（二期）改造环卫机修宿舍，公安分局宿舍，新锦小区，运输社区文砚小区，柳钢设计院生活小区：10区，北雀路屠宰场生活区：10区，纸制品厂宿舍，检察院宿舍，雀儿山派出所宿舍，柳航宿舍区，潭二小宿舍，跃进三区小区。</t>
  </si>
  <si>
    <t>（六）其他</t>
  </si>
  <si>
    <t>祥和雅苑</t>
  </si>
  <si>
    <t>市住房城乡建设局
柳南区政府
市土地交易储备中心</t>
  </si>
  <si>
    <t>总建筑面积为36万平方米，建设2400套。</t>
  </si>
  <si>
    <t>2018-2024</t>
  </si>
  <si>
    <t>祥鹅佳苑安置房项目</t>
  </si>
  <si>
    <t>建筑面积47.8万平方米，建设19栋安置房相关配套设施。</t>
  </si>
  <si>
    <t>柳州市柳东村上泥步屯安置项目</t>
  </si>
  <si>
    <t>总建筑面积约3100平方米。</t>
  </si>
  <si>
    <t>环江片区土地平衡。</t>
  </si>
  <si>
    <t>二、保障性安居工程</t>
  </si>
  <si>
    <t>（一）公共租赁住房</t>
  </si>
  <si>
    <t>体育路2号保障性租赁住房项目</t>
  </si>
  <si>
    <t>新建保障性租赁住房192套。</t>
  </si>
  <si>
    <t>北岸苑</t>
  </si>
  <si>
    <t>新建公租房801套、租赁性住房376套、限价商品房1140套及配套设施。</t>
  </si>
  <si>
    <t>完成基础工程。</t>
  </si>
  <si>
    <t>政府回购公租房及出售限价商品房。</t>
  </si>
  <si>
    <t>（二）经济适用房</t>
  </si>
  <si>
    <t>壶东苑4#、5#、6#楼及地下室</t>
  </si>
  <si>
    <t>总建筑面积3.8万平方米，建设经适房144套及幼儿园。</t>
  </si>
  <si>
    <t>出售限价商品房。</t>
  </si>
  <si>
    <t>（三）限价商品房</t>
  </si>
  <si>
    <t>银海小区1#楼</t>
  </si>
  <si>
    <t>总建筑面积2.6万平方米。</t>
  </si>
  <si>
    <t>安居南馨苑（板栗园新苑）</t>
  </si>
  <si>
    <t>总建筑面积9万平方米，其中限价商品房445套，人才住宅360套。</t>
  </si>
  <si>
    <t>柳州市2022年智慧城市（含电子政务）专项建设计划表</t>
  </si>
  <si>
    <t>2022年计划投资</t>
  </si>
  <si>
    <t>信息基础设施</t>
  </si>
  <si>
    <t>信息基础平台</t>
  </si>
  <si>
    <t>综合指挥体系</t>
  </si>
  <si>
    <t>综合监管体系</t>
  </si>
  <si>
    <t>综合决策体系</t>
  </si>
  <si>
    <t>智慧政务</t>
  </si>
  <si>
    <t>信息惠民</t>
  </si>
  <si>
    <t>八</t>
  </si>
  <si>
    <t>信息化零星项目</t>
  </si>
  <si>
    <t>九</t>
  </si>
  <si>
    <t>结算项目</t>
  </si>
  <si>
    <t>一、信息基础设施</t>
  </si>
  <si>
    <t>电子政务云平台2022-2027年租用项目</t>
  </si>
  <si>
    <t>信息中心</t>
  </si>
  <si>
    <t>市大数据发展局</t>
  </si>
  <si>
    <t>按自治区最新标准建设云网集约建设管理体系，全市统一云计算中心资源的租用。期限为6年。</t>
  </si>
  <si>
    <t>2022-2027</t>
  </si>
  <si>
    <t>以6年租期为单位，进入租用第一年。</t>
  </si>
  <si>
    <t>柳州市大数据产业园一期工程</t>
  </si>
  <si>
    <t>北部新区</t>
  </si>
  <si>
    <t>总建筑面积13.3万平方米，项目建设内容包括4栋数据中心、1栋大数据应用研发中心、1栋智慧城市体验展览中心。</t>
  </si>
  <si>
    <t>地块二主体施工。</t>
  </si>
  <si>
    <t>柳州市电子政务外网2021-2026年建设项目</t>
  </si>
  <si>
    <t>建设全市政务系统、公众统一身份认证平台，实现与自治区统一身份认证平台的对接。</t>
  </si>
  <si>
    <t>2021-2026</t>
  </si>
  <si>
    <t>以6年租期为单位，进入租用第二年。</t>
  </si>
  <si>
    <t>电子政务云平台2021年租用项目</t>
  </si>
  <si>
    <t>2021年12月-2022年2月云平台租用费，部分单位将系统迁移至云平台。</t>
  </si>
  <si>
    <t>完成项目建设。</t>
  </si>
  <si>
    <t>二、信息基础平台</t>
  </si>
  <si>
    <t>柳州市综合办公系统运行服务项目</t>
  </si>
  <si>
    <t>全区综合办公自动化系统运行维护、推广应用及购买证书和电子印章等内容，服务期限3年。</t>
  </si>
  <si>
    <t>完成部分建设内容。</t>
  </si>
  <si>
    <t>政务数据治理项目</t>
  </si>
  <si>
    <t>依托我市政务信息系统整合共享一体化平台开展全市政务数据的治理工作。</t>
  </si>
  <si>
    <t>大数据核心数据安全防护平台</t>
  </si>
  <si>
    <t>1.建设大数据核心数据安全防护平台；
2.编制《柳州市企业数据安全防护指导意见》。</t>
  </si>
  <si>
    <t>完成部分项目建设。</t>
  </si>
  <si>
    <t>时空云平台项目</t>
  </si>
  <si>
    <t>市自然资源和规划局</t>
  </si>
  <si>
    <t>市大数据发展局
市自然资源和规划局</t>
  </si>
  <si>
    <t>时空信息数据库建设、时空信息云平台建设、智慧应用推广建设、支撑环境建设。</t>
  </si>
  <si>
    <t>启动项目三期建设。</t>
  </si>
  <si>
    <t>柳州市政务数据中台</t>
  </si>
  <si>
    <t>1. 推进应用场景建设，支撑更多单位使用信息共享；
2. 进行系统升级，建设数据中台，实现数据治理，满足自治区绩效考核要求。</t>
  </si>
  <si>
    <t>柳州市电子政务安全保障体系(二期)</t>
  </si>
  <si>
    <t>建设柳州信息安全工作态势感知及运维管理平台建设(包括安全态势感知、漏洞通报、安全事件处置等)；安全服务3年。</t>
  </si>
  <si>
    <t>完成2022年度安全运营服务。</t>
  </si>
  <si>
    <t>三、综合指挥体系</t>
  </si>
  <si>
    <t>智慧公安应用系统（三期）</t>
  </si>
  <si>
    <t>市大数据发展局
市公安局</t>
  </si>
  <si>
    <t>大治安应用建设；智慧磐石建设；境外人员数联外管系统建设。</t>
  </si>
  <si>
    <t>智慧公安（二期）</t>
  </si>
  <si>
    <t>智慧公安网络和基础工程建设项目（二期）、智慧公安警务云和大数据平台建设项目（二期）、智慧公安应用系统建设项目（二期）、智慧公安安全和运维建设项目（二期）。</t>
  </si>
  <si>
    <t>智慧公安(一期)</t>
  </si>
  <si>
    <t>警务云大数据、应用系统、网络和基础工程、安全与运维、智慧监所</t>
  </si>
  <si>
    <t>天网八期</t>
  </si>
  <si>
    <t>本期在1-7期天网工程原有视频监控点的基础上进行扩容。</t>
  </si>
  <si>
    <t>以五年为租期单位，进入租用期第二年。</t>
  </si>
  <si>
    <t>智慧交通（综合交通运输）一期</t>
  </si>
  <si>
    <t>搭建交通运输数据资源中心；建设危险货物道路运输全过程安全监管系统、营运车辆主动安全智能防控监管系统、重点营运场所动态视频监管系统、交通运输综合执法系统。</t>
  </si>
  <si>
    <t>柳州市智慧城管系统集成项目（二期）</t>
  </si>
  <si>
    <t>市大数据发展局
市城管执法局</t>
  </si>
  <si>
    <t>建设智慧城管系统平台基础建设两套子系统：电子城管子系统及智慧环卫子系统。</t>
  </si>
  <si>
    <t>智慧交通项目（一期）</t>
  </si>
  <si>
    <t>建设智慧交通一体化指挥、监管平台来，实现数据共享、系统功能复用、业务协同，实现决策分析、预警预判。</t>
  </si>
  <si>
    <t>智慧公安高速公路防控网建设项目</t>
  </si>
  <si>
    <t>建设环柳防控网前端采集、警用图码联侦前端采集。</t>
  </si>
  <si>
    <t>柳州市数字化应急指挥平台</t>
  </si>
  <si>
    <t>市应急局</t>
  </si>
  <si>
    <t>市大数据发展局
市应急局</t>
  </si>
  <si>
    <t>围绕事前监测预警、事发应急响应、事中应急处置、事后善后处置等应急管理全生命周期设计，利用应急管理的基础数据库，通过各体系建设，实现对高危行业领域生产安全事故和自然灾害风险等有效监测与及时分析研判。</t>
  </si>
  <si>
    <t>四、综合监管体系</t>
  </si>
  <si>
    <t>柳州市平安工地监管系统</t>
  </si>
  <si>
    <t>质监处</t>
  </si>
  <si>
    <t>市大数据发展局
质监处</t>
  </si>
  <si>
    <t>工程质量安全监管系统、施工现场视频系统、起重设备监管与预警系统、二维码见证取样系统、重点工程部位移动检查网络系统等10个子系统；建设1个工程质量安全监督数据库。</t>
  </si>
  <si>
    <t>柳州市排水防涝信息化平台（一期）</t>
  </si>
  <si>
    <t>市大数据发展局
市住房城乡建设局</t>
  </si>
  <si>
    <t>项目主要具备有防洪防涝在线监测、排水模型分析、防涝应急指挥、排水管网信息系统、排水设施管理系统等功能。</t>
  </si>
  <si>
    <t>柳州市城市燃气监测预警系统建设项目</t>
  </si>
  <si>
    <t>建设一个应用支撑平台及燃气危险源信息监督子系统、重大危险源监测预警系统、现场视频监控子系统、重大危险源巡检维护管理子系统。</t>
  </si>
  <si>
    <t>柳州市市场监管和服务信息化平台</t>
  </si>
  <si>
    <t>市市场监管局</t>
  </si>
  <si>
    <t>市大数据发展局
市市场监管局</t>
  </si>
  <si>
    <t>柳州市市场监督管理数据整合及开发利用。</t>
  </si>
  <si>
    <t>柳州市城市桥梁健康监测系统（二期）</t>
  </si>
  <si>
    <t>实现实时监控桥梁状态，指导开展养护工作，二期建设内容主要在一期基础上进行完善升级，增加主要测点，将官塘大桥、白沙大桥等数据信息接入监测系统。</t>
  </si>
  <si>
    <t>智慧禁毒建设项目</t>
  </si>
  <si>
    <t>市禁毒委</t>
  </si>
  <si>
    <t>市大数据发展局
市禁毒委</t>
  </si>
  <si>
    <t>建设毒品预防教育平台、吸毒人员管控系统、吸毒人员管控数字指挥中心。</t>
  </si>
  <si>
    <t>五、综合决策体系</t>
  </si>
  <si>
    <t>智慧环保建设项目</t>
  </si>
  <si>
    <t>市生态环境局
市大数据发展局</t>
  </si>
  <si>
    <t>搭建我市智慧环保管理平台，以精细、动态的方式实现环境管理与决策。</t>
  </si>
  <si>
    <t>六、智慧政务</t>
  </si>
  <si>
    <t>自然资源和规划基础信息平台一期</t>
  </si>
  <si>
    <t>建成国土空间和自然资源统一管理“一张图”，形成数据全面、应用广泛、共享顺畅的综合信息平台。</t>
  </si>
  <si>
    <t>智慧司法（一期）</t>
  </si>
  <si>
    <t>市司法局</t>
  </si>
  <si>
    <t>市大数据发展局
市司法局</t>
  </si>
  <si>
    <t>在司法行政系统128个联网单位建设“智慧司法”系统，完成社区服刑人员监管、网上公共法律服务、司法综合管理与人民调解高清同步影像可视化管理深度融合项目。</t>
  </si>
  <si>
    <t>柳州市人民检察院智慧检务工程</t>
  </si>
  <si>
    <t>市人民检察院</t>
  </si>
  <si>
    <t>市大数据发展局
市人民检察院</t>
  </si>
  <si>
    <t>整合智慧检务综合应用系统，实现智慧检务全面应用，建成检察大数据中心，实现检察大数据汇聚共享利用，打造智慧支撑平台，实现全领域智慧支撑，完善网络安全保障体系和标准规范体系。</t>
  </si>
  <si>
    <t>柳州市电子绩效考评系统升级项目</t>
  </si>
  <si>
    <t>市委督查绩效办</t>
  </si>
  <si>
    <t>市大数据发展局
市委督查绩效办</t>
  </si>
  <si>
    <t>1.基础数据资源和平台支撑升级、自治区和市级绩效考核模块、数据分析中心、创新奖励加分、接口管理等；2.功能适配，实现所有功能GCH环境稳定运行；3. 项目实施服务保障系统运行；4. 采购服务端对应软硬件产品。</t>
  </si>
  <si>
    <t>政府大数据应用统计业务平台</t>
  </si>
  <si>
    <t>市统计局</t>
  </si>
  <si>
    <t>市大数据发展局
市统计局</t>
  </si>
  <si>
    <t>依托电子政务外网和统计专网，充分利用现代信息技术，打造政府大数据应用统计业务平台。有效整合已有统计资源，形成集经济运行及时上报、动态监测、实时调度、精确管理等功能为一体的经济运行监测平台。</t>
  </si>
  <si>
    <t>柳州数字政务一体化平台</t>
  </si>
  <si>
    <t>市行政审批局</t>
  </si>
  <si>
    <t>市大数据发展局
市行政审批局</t>
  </si>
  <si>
    <t>构建一事通办的便民智能建设项目。</t>
  </si>
  <si>
    <t>纪检监察智慧信息系统</t>
  </si>
  <si>
    <t>市监察委</t>
  </si>
  <si>
    <t>市大数据发展局
市监察委</t>
  </si>
  <si>
    <t>建设全面从严治党综合监督系统、执纪审查远程指挥管理平台、科技反腐平台、建设1套智能语音识别系统，指挥中心智能会议系统；市区内三个留置点远程指挥审查分平台建设。</t>
  </si>
  <si>
    <t>七、信息惠民</t>
  </si>
  <si>
    <t>柳州市“互联网+人社”三期</t>
  </si>
  <si>
    <t>市人力资源社会保障局</t>
  </si>
  <si>
    <t>市大数据发展局
市人力资源社会保障局</t>
  </si>
  <si>
    <t>在互联网+人社一二期建设内容基础上，扩展便民服务事项。</t>
  </si>
  <si>
    <t>龙城亲清在线平台</t>
  </si>
  <si>
    <t>建设亲清在线平台，实现便民利企政策精准推送，政策奖补快速兑付，畅通政企沟通渠道，解决企业反映问题；同时为政府的政策制定提供辅助决策分析报告。</t>
  </si>
  <si>
    <t>基层社会治理信息化创新应用试点</t>
  </si>
  <si>
    <t>以一个城区为试点，建设党建引领基层社会治理创新应用系统，整合基层数据资源，提高基层治理数字化智能化水平。</t>
  </si>
  <si>
    <t>柳州绿色金融综合服务平台（一期）</t>
  </si>
  <si>
    <t>市财政局</t>
  </si>
  <si>
    <t>市大数据发展局
市财政局</t>
  </si>
  <si>
    <t>建设绿色金融综合服务平台，开展信息资源规划和数据库建设，实现银企投融资对接，为绿色金融赋能。</t>
  </si>
  <si>
    <t>柳州市龙城市民云项目（二期）</t>
  </si>
  <si>
    <t>在一期的基础上进行区域和业务拓展，建设内容主要包括主题公共服务应用系统建设、统一实名制身份认证系统建设、龙城云信息资源中心建设、市民公共服务支撑平台建设、基础公共服务应用系统建设以及市民公共服务门户系统建设。</t>
  </si>
  <si>
    <t>柳州市“互联网+人社”项目（二期）</t>
  </si>
  <si>
    <t>全面推进电子社保卡应用，与龙城云互通实现智慧城市服务，提升社保卡服务能力，在劳动仲裁、工伤保险经办、业务咨询等复杂事项上实现智能化服务应用，开展人社大数据应用服务。</t>
  </si>
  <si>
    <t>八、信息化零星项目</t>
  </si>
  <si>
    <t>市发展改革委
市委组织部
市住房城乡建设局
气象局
信息中心</t>
  </si>
  <si>
    <t>市发展改革委
市委组织部
市住房城乡建设局
气象局
信息中心
市大数据发展局</t>
  </si>
  <si>
    <t>柳州市救灾物资储备库管理系统 、市干部大数据平台 、柳州市招标投标综合监管平台 、气象服务及气象信息共享综合业务系统建设项目 、柳州市政务协同存证区块链试点等5个项目。</t>
  </si>
  <si>
    <t>九、结算项目</t>
  </si>
  <si>
    <t>智慧城市竣工结尾款项目</t>
  </si>
  <si>
    <t>柳州市中级人民法院智慧法院建设项目（一期）等12个已竣工项目进行结算。</t>
  </si>
  <si>
    <t>项目结尾款。</t>
  </si>
  <si>
    <t>柳州市2022年公共服务设施专项建设计划表</t>
  </si>
  <si>
    <t>政法基础设施</t>
  </si>
  <si>
    <t>公共服务场所</t>
  </si>
  <si>
    <t>公共场所改造</t>
  </si>
  <si>
    <t>前期费、机动费</t>
  </si>
  <si>
    <t>一、政法基础设施</t>
  </si>
  <si>
    <t>柳州市公安局交通事故技术鉴定所业务综合楼工程</t>
  </si>
  <si>
    <t>市交警支队</t>
  </si>
  <si>
    <t>市交警支队
市发展改革委</t>
  </si>
  <si>
    <t>新建交通事故技术鉴定所业务综合楼，总建筑面积800平方米。规划总用地面积6060.78平方米。</t>
  </si>
  <si>
    <t>柳州市行政拘留所迁建</t>
  </si>
  <si>
    <t>市公安局
市发展改革委</t>
  </si>
  <si>
    <t>总建筑面积28712平方米。新建1栋业务技术用房、拘室、门卫室及道路、绿化、给排水、供电等附属设施。</t>
  </si>
  <si>
    <t>柳州市警犬训练基地迁建</t>
  </si>
  <si>
    <t>东通公司</t>
  </si>
  <si>
    <t>总建筑面积5030平方米，建业务技术用房、犬舍、管理用房及大门、道路、绿化等附属配套设施。</t>
  </si>
  <si>
    <t>柳州市公安局鱼峰分局业务技术用房改造项目</t>
  </si>
  <si>
    <t>市公安局鱼峰分局</t>
  </si>
  <si>
    <t>市公安局鱼峰分局
市发展改革委</t>
  </si>
  <si>
    <t>总建筑面积2650.36平方米。墙、地面及水电等改造工程。</t>
  </si>
  <si>
    <t>柳州市公安局南站派出所及责任区刑侦大队业务技术用房</t>
  </si>
  <si>
    <t>总建筑面积4545平方米。新建1栋业务技术用房、门卫室及道路、绿化、给排水、供电等附属设施。</t>
  </si>
  <si>
    <t>完成主体工程30%。</t>
  </si>
  <si>
    <t>柳州市公安局反恐训练基地</t>
  </si>
  <si>
    <t>市公安局
发展改革委</t>
  </si>
  <si>
    <t>总建筑面积17927.09平方米。新建教学综合楼、训练服务楼、宿舍楼、门卫室、地下车库以及室外警用训练场地、周时配套建设围墙、大门、道路及场地硬化铺装、供配电、给排水、消防、绿化等配套工程。</t>
  </si>
  <si>
    <t>柳州市公安局柳北分局业务技术用房迁建</t>
  </si>
  <si>
    <t>总建筑面积8992平方米，建设业务技术用房1栋及大门、道路、绿化等附属配套设施。</t>
  </si>
  <si>
    <t>柳州市公安局柳南分局业务技术用房迁建</t>
  </si>
  <si>
    <t>总建筑面积8980平方米，建设业务技术用房1栋，大门、道路、绿化等附属配套设施。</t>
  </si>
  <si>
    <t>柳州市公安局白沙派出所及责任区刑侦大队业务技术用房</t>
  </si>
  <si>
    <t>总建筑面积3253平方米。新建1栋业务技术用房、门卫室及道路、绿化、给排水、供电等附属设施。</t>
  </si>
  <si>
    <t>柳州市公安局河西派出所及责任区刑侦大队业务技术用房</t>
  </si>
  <si>
    <t>总建筑面积3147平方米。新建1栋业务技术用房、门卫室及道路、绿化、给排水、供电等附属设施。</t>
  </si>
  <si>
    <t>柳州市公安局花岭派出所和刑事侦查支队业务技术用房</t>
  </si>
  <si>
    <t>总建筑面积3190平方米。新建1栋业务技术用房、门卫室及道路、绿化、给排水、供电等附属设施。</t>
  </si>
  <si>
    <t>柳州市公安局西江派出所及责任区刑侦大队业务技术用房</t>
  </si>
  <si>
    <t>总建筑面积3398平方米。新建1栋业务技术用房、门卫室及道路、绿化、给排水、供电等附属设施。</t>
  </si>
  <si>
    <t>柳州市公安局巡警支队警务站</t>
  </si>
  <si>
    <t>总建筑面积为1940平方米。站点包括柳北4个，柳东1个，阳和1个，柳南4个，鱼峰3个，城中1个。</t>
  </si>
  <si>
    <t>柳州市人民警察训练学校、特警支队、武警特勤中队营房及警察训练基地合建项目室内装修工程</t>
  </si>
  <si>
    <t>装修面积57741.55平方米。</t>
  </si>
  <si>
    <t>柳州市人民警察训练学校、特警支队、武警特勤中队营房及警察训练基地合建项目弱电智能化工程</t>
  </si>
  <si>
    <t>综合布线、网络系统、安防等。</t>
  </si>
  <si>
    <t>柳州市人民警察训练学校、特警支队、武警特勤中队营房及警察训练基地合建项目</t>
  </si>
  <si>
    <t>总建筑面积6.5万平方米，包括柳州市人民警察训练学校、特警支队营房、武警特勤中队、警察训练基地以及室外运动场地、训练场地。</t>
  </si>
  <si>
    <t>法院</t>
  </si>
  <si>
    <t>柳州市柳北区人民法院综合审判大楼改造工程项目</t>
  </si>
  <si>
    <t>柳北区人民法院</t>
  </si>
  <si>
    <t>总改造面积8447.2平方米，综合审判大楼维修改造建筑面积约为8180.06平方米，文化展厅改造建筑面积约为267.15平方米。主要建设内容包括室内装修改造工程、拆除工程、门窗工程、设备工程、外立面、陈列布展、给排水工程、电气工程及其他附属配套的等。</t>
  </si>
  <si>
    <t>完成主体工程。</t>
  </si>
  <si>
    <t>柳州市融安县人民法院诉讼服务中心项目</t>
  </si>
  <si>
    <t>融安县人民法院</t>
  </si>
  <si>
    <t>融安县</t>
  </si>
  <si>
    <t>项目总建筑面积739.94平方米。主要建设内容为新建诉讼服务中心、包括主体工程、装修工程、给排水工程、电气工程、消防工程、暖通工程、综合布线、智能化监控、室外工程、精装修工程、拆除工程及其他附属设施配套工程。</t>
  </si>
  <si>
    <t>柳州市司法警察训练基地迁建项目</t>
  </si>
  <si>
    <t>市中级人民法院</t>
  </si>
  <si>
    <t>市中级人民法院
市发展改革委</t>
  </si>
  <si>
    <t>建设执行指挥中心大楼及教学用房、法警备勤用房、宿舍、射击训练场、体能训练场、运动场看台、400米田径场、室外训练场、门卫室、地面停车场、场内道路及其他配套附属设施等。</t>
  </si>
  <si>
    <t>柳州市柳南区人民法院扩建项目</t>
  </si>
  <si>
    <t>总建筑面积5258平方米，地下建筑面积2050平方米。</t>
  </si>
  <si>
    <t>柳州市柳南区人民法院太阳村人民法庭工程</t>
  </si>
  <si>
    <t>柳南区人民法院</t>
  </si>
  <si>
    <t>用地面积约2909平方米，建筑面积1950平方米。</t>
  </si>
  <si>
    <t>司法局</t>
  </si>
  <si>
    <t>柳州市司法局业务技术用房</t>
  </si>
  <si>
    <t>市司法局
市发展改革委</t>
  </si>
  <si>
    <t>项目占地面积648平方米，建设一栋司法业务楼，建筑面积7150平方米。配套建设供配电工程、给水工程和消防工程等。</t>
  </si>
  <si>
    <t>检察院</t>
  </si>
  <si>
    <t>柳州市人民检察院两级院听证室建设项目</t>
  </si>
  <si>
    <t>市人民检察院
市发展改革委</t>
  </si>
  <si>
    <t>各县区</t>
  </si>
  <si>
    <t>对柳州市检察院和辖区5县5区共10个基层检察院开展听证室建设。听证室建设内容主要包含了“场所基础环境、听证设备配置、设备管控系统、业务应用系统、互联网直播扩展、远程视频接入扩展”等六大组成部分。</t>
  </si>
  <si>
    <t>完成工程量50%</t>
  </si>
  <si>
    <t>柳州市人民检察院技术综合楼维修改造项目</t>
  </si>
  <si>
    <t>技术综合楼室内工程维修改造，总维修改造面积11255平方米。</t>
  </si>
  <si>
    <t>二、公共服务场所</t>
  </si>
  <si>
    <t>乡镇干部周转住房</t>
  </si>
  <si>
    <t>各县区住建局</t>
  </si>
  <si>
    <t>各县区人民政府</t>
  </si>
  <si>
    <t>新建乡镇干部周转住房，总建筑面积11万平方米；维修现有乡镇干部周转住房。</t>
  </si>
  <si>
    <t>柳州市园林科学研究所中心实验基地及绿化工程处职工之家新址还建项目</t>
  </si>
  <si>
    <t>市园林科学研究所</t>
  </si>
  <si>
    <t>用地面积约2.16万平方米，建筑面积1600平方米。</t>
  </si>
  <si>
    <t>完成主体工程50%。</t>
  </si>
  <si>
    <t>城市档案中心</t>
  </si>
  <si>
    <t>市档案局
市发展改革委</t>
  </si>
  <si>
    <t>建设柳州市城市档案馆，总建筑面积10.5万平方米。</t>
  </si>
  <si>
    <t>三、公共场所改造</t>
  </si>
  <si>
    <t>市妇女儿童发展中心改造项目</t>
  </si>
  <si>
    <t>市机关事务管理局</t>
  </si>
  <si>
    <t xml:space="preserve">市机关事务管理局
市发展改革委   </t>
  </si>
  <si>
    <t>对中心内建筑及部分设施进行改造。主要建设内容包括：屋面透光玻璃改造、中庭装饰墙改造、中庭玻璃顶棚改造、走廊天棚改造、室内天棚改造、内墙面改造、外墙面改造、卫生间改造、楼地面改造、门改造、舞台幕布、玻璃幕墙清洗维护、拆除工程、卫生间改造、排水管道改造等。</t>
  </si>
  <si>
    <t>柳州市建设工程质量安全管理中心维修改造项目</t>
  </si>
  <si>
    <t>对市建管中心办公大楼外墙、楼室内进行维修改造，改造面积约3606.15平方米。主要维修改造内容包括：办公楼外墙维修、办公楼内部粉刷、门窗加固、防水工程等。</t>
  </si>
  <si>
    <t>柳州市司法局办公大楼综合改造项目</t>
  </si>
  <si>
    <t>本项目主要改造内容包括：外墙改造、窗户改造、防水改造、重刷外墙氟碳漆（面积约3800平方米）、墙面附体推玻窗更换导轨配件、保养、局部窗体更换等维修改造。</t>
  </si>
  <si>
    <t>市委大院综合改造项目</t>
  </si>
  <si>
    <t>本项目主要对市委大院围墙工程、1号楼吊顶进行改造。</t>
  </si>
  <si>
    <t>退役军人事务大厦改造工程</t>
  </si>
  <si>
    <t>对退役军人事务大厦（市西江路57号办公综合楼）进行改造，建筑面积7000平方米。</t>
  </si>
  <si>
    <t>完成主体工程90%。资金来源为上年度财政结转资金。</t>
  </si>
  <si>
    <t>柳州市人大常委会大楼项目智能化改造工程项目</t>
  </si>
  <si>
    <t>对柳州市人大常委会大楼项目进行智能化改造。</t>
  </si>
  <si>
    <t>市机要保密技术服务中心改造工程</t>
  </si>
  <si>
    <t>对柳州市机要保密技术服务中心办公大楼院内、楼室内、外墙及配套设施进行改造，改造面积约1700平方米。</t>
  </si>
  <si>
    <t>四、前期费、机动费、还本付息</t>
  </si>
  <si>
    <t>市发展改革委</t>
  </si>
  <si>
    <t>1.前期费2500万元；2.还本付息950万元；3.机动费1140万元。</t>
  </si>
  <si>
    <t>柳州市2022年人防应急储备项目专项建设计划表</t>
  </si>
  <si>
    <t>柳州市人民防空技能宣传教育基地</t>
  </si>
  <si>
    <t>市人防办</t>
  </si>
  <si>
    <t>对柳州市马鞍山公园北面1013人防工程内现有的6个支洞、过道等进行人防教育布展改造，改造布展面积约1600平方米，其中预警报知区140平方米；平战转换、人员隐蔽、三防知识区600平方米；抢险抢修、自救互助区130平方米；人防工程区200平方米；国防知识区（人防、边防、海防、交通战备、军民融合）300平方米；走道序厅230平方米。</t>
  </si>
  <si>
    <t>柳州市沙塘消防站及北部生态新区消防大队执法楼项目</t>
  </si>
  <si>
    <t>市消防救援支队</t>
  </si>
  <si>
    <t>总建筑面积4670平方米，其中：业务用房4300平方米、消防训练塔360平方米、警卫室10平方米。</t>
  </si>
  <si>
    <t>柳州市龙湖消防站及柳东消防大队执法楼项目</t>
  </si>
  <si>
    <t>用地面积1万平方米，总建筑面积4870平方米，其中：业务用房4500平方米、消防训练塔360平方米、警卫室10平方米。</t>
  </si>
  <si>
    <t>柳州市白露消防站项目</t>
  </si>
  <si>
    <t>建设1栋综合楼，面积3150平方米；1 栋训练塔，面积200平方米；警卫室1 个，面积10平方米，以及配套设施。</t>
  </si>
  <si>
    <t>2010-2022</t>
  </si>
  <si>
    <t>桐油山一号人防工程</t>
  </si>
  <si>
    <t>市人防办
城建集团代建</t>
  </si>
  <si>
    <t>总建筑面积1.2万平方米，主要建设内容为旧洞修缮处理、新洞（坑道）开挖等。</t>
  </si>
  <si>
    <t>柳州市军民融合军粮供应工程区域配送中心项目</t>
  </si>
  <si>
    <t>军粮供应站</t>
  </si>
  <si>
    <t>军粮供应站
市发展改革委</t>
  </si>
  <si>
    <t>项目规划净用地面积10037.39平方米，总建筑面积5989.30平方米，其中配套服务用房为2777.62平方米，库房为1876.36平方米，车间厂房为1335.32平方米。建设30吨/天大米分装生产线，15吨/天油脂灌装生产线。</t>
  </si>
  <si>
    <t>柳州市市级粮食储备库整体搬迁项目</t>
  </si>
  <si>
    <t>黄村粮库</t>
  </si>
  <si>
    <t>新建20万吨市级粮食储备库、应急大米加工厂1个、粮油质检中心设备、管理系统，配套粮油贸易市场1座。</t>
  </si>
</sst>
</file>

<file path=xl/styles.xml><?xml version="1.0" encoding="utf-8"?>
<styleSheet xmlns="http://schemas.openxmlformats.org/spreadsheetml/2006/main">
  <numFmts count="8">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Red]\(0.00\)"/>
    <numFmt numFmtId="178" formatCode="0_);[Red]\(0\)"/>
    <numFmt numFmtId="179" formatCode="0_ "/>
  </numFmts>
  <fonts count="60">
    <font>
      <sz val="11"/>
      <color theme="1"/>
      <name val="宋体"/>
      <charset val="134"/>
      <scheme val="minor"/>
    </font>
    <font>
      <sz val="24"/>
      <color theme="1"/>
      <name val="黑体"/>
      <charset val="134"/>
    </font>
    <font>
      <b/>
      <sz val="12"/>
      <color theme="1"/>
      <name val="宋体"/>
      <charset val="134"/>
    </font>
    <font>
      <b/>
      <sz val="12"/>
      <color theme="1"/>
      <name val="宋体"/>
      <charset val="134"/>
      <scheme val="minor"/>
    </font>
    <font>
      <sz val="12"/>
      <color theme="1"/>
      <name val="宋体"/>
      <charset val="134"/>
    </font>
    <font>
      <sz val="12"/>
      <color theme="1"/>
      <name val="宋体"/>
      <charset val="134"/>
      <scheme val="minor"/>
    </font>
    <font>
      <b/>
      <sz val="11"/>
      <color theme="1"/>
      <name val="宋体"/>
      <charset val="134"/>
      <scheme val="minor"/>
    </font>
    <font>
      <sz val="20"/>
      <color theme="1"/>
      <name val="黑体"/>
      <charset val="134"/>
    </font>
    <font>
      <sz val="22"/>
      <color theme="1"/>
      <name val="黑体"/>
      <charset val="134"/>
    </font>
    <font>
      <sz val="12"/>
      <color theme="1"/>
      <name val="宋体"/>
      <charset val="134"/>
      <scheme val="major"/>
    </font>
    <font>
      <b/>
      <sz val="12"/>
      <color theme="1"/>
      <name val="宋体"/>
      <charset val="134"/>
      <scheme val="major"/>
    </font>
    <font>
      <sz val="11"/>
      <color theme="1"/>
      <name val="宋体"/>
      <charset val="134"/>
    </font>
    <font>
      <b/>
      <sz val="14"/>
      <color theme="1"/>
      <name val="宋体"/>
      <charset val="134"/>
    </font>
    <font>
      <sz val="9"/>
      <color theme="1"/>
      <name val="宋体"/>
      <charset val="134"/>
    </font>
    <font>
      <sz val="12"/>
      <color theme="1"/>
      <name val="黑体"/>
      <charset val="134"/>
    </font>
    <font>
      <sz val="11"/>
      <name val="宋体"/>
      <charset val="134"/>
      <scheme val="minor"/>
    </font>
    <font>
      <b/>
      <sz val="11"/>
      <name val="宋体"/>
      <charset val="134"/>
      <scheme val="minor"/>
    </font>
    <font>
      <sz val="16"/>
      <name val="宋体"/>
      <charset val="134"/>
    </font>
    <font>
      <sz val="16"/>
      <name val="宋体"/>
      <charset val="134"/>
      <scheme val="minor"/>
    </font>
    <font>
      <sz val="16"/>
      <name val="宋体"/>
      <charset val="134"/>
      <scheme val="major"/>
    </font>
    <font>
      <b/>
      <sz val="16"/>
      <name val="宋体"/>
      <charset val="134"/>
    </font>
    <font>
      <b/>
      <sz val="16"/>
      <name val="宋体"/>
      <charset val="134"/>
      <scheme val="minor"/>
    </font>
    <font>
      <b/>
      <sz val="16"/>
      <name val="宋体"/>
      <charset val="134"/>
      <scheme val="major"/>
    </font>
    <font>
      <b/>
      <sz val="12"/>
      <color theme="1"/>
      <name val="黑体"/>
      <charset val="134"/>
    </font>
    <font>
      <sz val="10"/>
      <color theme="1"/>
      <name val="仿宋_GB2312"/>
      <charset val="134"/>
    </font>
    <font>
      <sz val="18"/>
      <color theme="1"/>
      <name val="Times New Roman"/>
      <charset val="134"/>
    </font>
    <font>
      <sz val="11"/>
      <color theme="1"/>
      <name val="Times New Roman"/>
      <charset val="134"/>
    </font>
    <font>
      <sz val="24"/>
      <color theme="1"/>
      <name val="Times New Roman"/>
      <charset val="134"/>
    </font>
    <font>
      <sz val="20"/>
      <color theme="1"/>
      <name val="Times New Roman"/>
      <charset val="134"/>
    </font>
    <font>
      <b/>
      <sz val="14"/>
      <color theme="1"/>
      <name val="Times New Roman"/>
      <charset val="134"/>
    </font>
    <font>
      <sz val="14"/>
      <color theme="1"/>
      <name val="Times New Roman"/>
      <charset val="134"/>
    </font>
    <font>
      <sz val="14"/>
      <color theme="1"/>
      <name val="宋体"/>
      <charset val="134"/>
      <scheme val="minor"/>
    </font>
    <font>
      <sz val="11"/>
      <color theme="0"/>
      <name val="宋体"/>
      <charset val="0"/>
      <scheme val="minor"/>
    </font>
    <font>
      <sz val="11"/>
      <color rgb="FF3F3F76"/>
      <name val="宋体"/>
      <charset val="0"/>
      <scheme val="minor"/>
    </font>
    <font>
      <sz val="12"/>
      <name val="宋体"/>
      <charset val="134"/>
    </font>
    <font>
      <sz val="11"/>
      <color indexed="8"/>
      <name val="宋体"/>
      <charset val="134"/>
    </font>
    <font>
      <sz val="11"/>
      <color theme="1"/>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theme="1"/>
      <name val="等线"/>
      <charset val="134"/>
    </font>
    <font>
      <b/>
      <sz val="18"/>
      <color theme="3"/>
      <name val="宋体"/>
      <charset val="134"/>
      <scheme val="minor"/>
    </font>
    <font>
      <sz val="11"/>
      <color rgb="FF006100"/>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000000"/>
      <name val="宋体"/>
      <charset val="134"/>
    </font>
    <font>
      <sz val="11"/>
      <color rgb="FF9C6500"/>
      <name val="宋体"/>
      <charset val="0"/>
      <scheme val="minor"/>
    </font>
    <font>
      <u/>
      <sz val="11"/>
      <color rgb="FF0000FF"/>
      <name val="宋体"/>
      <charset val="0"/>
      <scheme val="minor"/>
    </font>
    <font>
      <sz val="12"/>
      <color theme="1"/>
      <name val="Times New Roman"/>
      <charset val="134"/>
    </font>
    <font>
      <sz val="18"/>
      <color theme="1"/>
      <name val="方正黑体_GBK"/>
      <charset val="134"/>
    </font>
    <font>
      <sz val="24"/>
      <color theme="1"/>
      <name val="方正小标宋简体"/>
      <charset val="134"/>
    </font>
    <font>
      <b/>
      <sz val="14"/>
      <color theme="1"/>
      <name val="方正黑体_GBK"/>
      <charset val="134"/>
    </font>
    <font>
      <sz val="14"/>
      <color theme="1"/>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bottom/>
      <diagonal/>
    </border>
    <border>
      <left style="thin">
        <color auto="true"/>
      </left>
      <right style="thin">
        <color auto="true"/>
      </right>
      <top/>
      <bottom/>
      <diagonal/>
    </border>
    <border>
      <left style="thin">
        <color auto="true"/>
      </left>
      <right/>
      <top/>
      <bottom/>
      <diagonal/>
    </border>
    <border>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right/>
      <top style="thin">
        <color auto="true"/>
      </top>
      <bottom style="thin">
        <color auto="true"/>
      </bottom>
      <diagonal/>
    </border>
    <border>
      <left style="thin">
        <color auto="true"/>
      </left>
      <right/>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88">
    <xf numFmtId="0" fontId="0" fillId="0" borderId="0">
      <alignment vertical="center"/>
    </xf>
    <xf numFmtId="0" fontId="0" fillId="0" borderId="0"/>
    <xf numFmtId="0" fontId="34" fillId="0" borderId="0"/>
    <xf numFmtId="0" fontId="34" fillId="0" borderId="0"/>
    <xf numFmtId="0" fontId="34" fillId="0" borderId="0"/>
    <xf numFmtId="0" fontId="34" fillId="0" borderId="0"/>
    <xf numFmtId="0" fontId="34" fillId="0" borderId="0">
      <protection locked="false"/>
    </xf>
    <xf numFmtId="0" fontId="34" fillId="0" borderId="0"/>
    <xf numFmtId="0" fontId="40" fillId="0" borderId="0">
      <alignment vertical="center"/>
    </xf>
    <xf numFmtId="0" fontId="34" fillId="0" borderId="0">
      <alignment vertical="center"/>
    </xf>
    <xf numFmtId="0" fontId="34" fillId="0" borderId="0"/>
    <xf numFmtId="0" fontId="0" fillId="0" borderId="0">
      <alignment vertical="center"/>
    </xf>
    <xf numFmtId="0" fontId="35" fillId="0" borderId="0">
      <alignment vertical="center"/>
    </xf>
    <xf numFmtId="0" fontId="34" fillId="0" borderId="0"/>
    <xf numFmtId="0" fontId="34" fillId="0" borderId="0"/>
    <xf numFmtId="0" fontId="34" fillId="0" borderId="0"/>
    <xf numFmtId="0" fontId="34" fillId="0" borderId="0"/>
    <xf numFmtId="0" fontId="0" fillId="0" borderId="0"/>
    <xf numFmtId="0" fontId="34" fillId="0" borderId="0"/>
    <xf numFmtId="0" fontId="34" fillId="0" borderId="0"/>
    <xf numFmtId="0" fontId="32" fillId="15"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46" fillId="23" borderId="18" applyNumberFormat="false" applyAlignment="false" applyProtection="false">
      <alignment vertical="center"/>
    </xf>
    <xf numFmtId="0" fontId="44" fillId="17" borderId="17" applyNumberFormat="false" applyAlignment="false" applyProtection="false">
      <alignment vertical="center"/>
    </xf>
    <xf numFmtId="0" fontId="47" fillId="27" borderId="0" applyNumberFormat="false" applyBorder="false" applyAlignment="false" applyProtection="false">
      <alignment vertical="center"/>
    </xf>
    <xf numFmtId="0" fontId="0" fillId="0" borderId="0">
      <alignment vertical="center"/>
    </xf>
    <xf numFmtId="0" fontId="48" fillId="0" borderId="16" applyNumberFormat="false" applyFill="false" applyAlignment="false" applyProtection="false">
      <alignment vertical="center"/>
    </xf>
    <xf numFmtId="0" fontId="34" fillId="0" borderId="0">
      <alignment vertical="center"/>
    </xf>
    <xf numFmtId="0" fontId="49" fillId="0" borderId="0" applyNumberFormat="false" applyFill="false" applyBorder="false" applyAlignment="false" applyProtection="false">
      <alignment vertical="center"/>
    </xf>
    <xf numFmtId="0" fontId="0" fillId="0" borderId="0">
      <alignment vertical="center"/>
    </xf>
    <xf numFmtId="0" fontId="43" fillId="0" borderId="16" applyNumberFormat="false" applyFill="false" applyAlignment="false" applyProtection="false">
      <alignment vertical="center"/>
    </xf>
    <xf numFmtId="0" fontId="36"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6" fillId="30"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32" fillId="19" borderId="0" applyNumberFormat="false" applyBorder="false" applyAlignment="false" applyProtection="false">
      <alignment vertical="center"/>
    </xf>
    <xf numFmtId="0" fontId="0" fillId="0" borderId="0">
      <alignment vertical="center"/>
    </xf>
    <xf numFmtId="0" fontId="38" fillId="0" borderId="21" applyNumberFormat="false" applyFill="false" applyAlignment="false" applyProtection="false">
      <alignment vertical="center"/>
    </xf>
    <xf numFmtId="0" fontId="34" fillId="0" borderId="0">
      <alignment vertical="center"/>
    </xf>
    <xf numFmtId="0" fontId="34" fillId="0" borderId="0"/>
    <xf numFmtId="0" fontId="52" fillId="0" borderId="0">
      <protection locked="false"/>
    </xf>
    <xf numFmtId="0" fontId="34" fillId="0" borderId="0"/>
    <xf numFmtId="0" fontId="51" fillId="0" borderId="20" applyNumberFormat="false" applyFill="false" applyAlignment="false" applyProtection="false">
      <alignment vertical="center"/>
    </xf>
    <xf numFmtId="0" fontId="36" fillId="22"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4" fillId="0" borderId="0"/>
    <xf numFmtId="0" fontId="32" fillId="14" borderId="0" applyNumberFormat="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34" fillId="0" borderId="0"/>
    <xf numFmtId="0" fontId="39" fillId="0" borderId="0" applyNumberFormat="false" applyFill="false" applyBorder="false" applyAlignment="false" applyProtection="false">
      <alignment vertical="center"/>
    </xf>
    <xf numFmtId="0" fontId="0" fillId="0" borderId="0">
      <alignment vertical="center"/>
    </xf>
    <xf numFmtId="0" fontId="36" fillId="13" borderId="0" applyNumberFormat="false" applyBorder="false" applyAlignment="false" applyProtection="false">
      <alignment vertical="center"/>
    </xf>
    <xf numFmtId="0" fontId="34" fillId="0" borderId="0">
      <alignment vertical="center"/>
    </xf>
    <xf numFmtId="0" fontId="50" fillId="0" borderId="19"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6" fillId="31" borderId="0" applyNumberFormat="false" applyBorder="false" applyAlignment="false" applyProtection="false">
      <alignment vertical="center"/>
    </xf>
    <xf numFmtId="0" fontId="35" fillId="0" borderId="0">
      <alignment vertical="center"/>
    </xf>
    <xf numFmtId="42" fontId="0"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0" fillId="0" borderId="0"/>
    <xf numFmtId="0" fontId="36" fillId="18" borderId="0" applyNumberFormat="false" applyBorder="false" applyAlignment="false" applyProtection="false">
      <alignment vertical="center"/>
    </xf>
    <xf numFmtId="0" fontId="34" fillId="0" borderId="0"/>
    <xf numFmtId="0" fontId="0" fillId="12" borderId="15" applyNumberFormat="false" applyFont="false" applyAlignment="false" applyProtection="false">
      <alignment vertical="center"/>
    </xf>
    <xf numFmtId="0" fontId="32" fillId="10"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34" fillId="0" borderId="0"/>
    <xf numFmtId="0" fontId="36" fillId="9" borderId="0" applyNumberFormat="false" applyBorder="false" applyAlignment="false" applyProtection="false">
      <alignment vertical="center"/>
    </xf>
    <xf numFmtId="0" fontId="53" fillId="32" borderId="0" applyNumberFormat="false" applyBorder="false" applyAlignment="false" applyProtection="false">
      <alignment vertical="center"/>
    </xf>
    <xf numFmtId="0" fontId="45" fillId="23" borderId="14" applyNumberFormat="false" applyAlignment="false" applyProtection="false">
      <alignment vertical="center"/>
    </xf>
    <xf numFmtId="0" fontId="32" fillId="8" borderId="0" applyNumberFormat="false" applyBorder="false" applyAlignment="false" applyProtection="false">
      <alignment vertical="center"/>
    </xf>
    <xf numFmtId="0" fontId="32" fillId="21" borderId="0" applyNumberFormat="false" applyBorder="false" applyAlignment="false" applyProtection="false">
      <alignment vertical="center"/>
    </xf>
    <xf numFmtId="0" fontId="34" fillId="0" borderId="0"/>
    <xf numFmtId="0" fontId="32" fillId="7" borderId="0" applyNumberFormat="false" applyBorder="false" applyAlignment="false" applyProtection="false">
      <alignment vertical="center"/>
    </xf>
    <xf numFmtId="0" fontId="32" fillId="29"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2" fillId="6" borderId="0" applyNumberFormat="false" applyBorder="false" applyAlignment="false" applyProtection="false">
      <alignment vertical="center"/>
    </xf>
    <xf numFmtId="0" fontId="35" fillId="0" borderId="0">
      <alignment vertical="center"/>
    </xf>
    <xf numFmtId="44" fontId="0" fillId="0" borderId="0" applyFont="false" applyFill="false" applyBorder="false" applyAlignment="false" applyProtection="false">
      <alignment vertical="center"/>
    </xf>
    <xf numFmtId="0" fontId="32" fillId="5" borderId="0" applyNumberFormat="false" applyBorder="false" applyAlignment="false" applyProtection="false">
      <alignment vertical="center"/>
    </xf>
    <xf numFmtId="0" fontId="36" fillId="26" borderId="0" applyNumberFormat="false" applyBorder="false" applyAlignment="false" applyProtection="false">
      <alignment vertical="center"/>
    </xf>
    <xf numFmtId="0" fontId="34" fillId="0" borderId="0"/>
    <xf numFmtId="0" fontId="33" fillId="4" borderId="14" applyNumberFormat="false" applyAlignment="false" applyProtection="false">
      <alignment vertical="center"/>
    </xf>
    <xf numFmtId="0" fontId="36" fillId="11"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6" fillId="25" borderId="0" applyNumberFormat="false" applyBorder="false" applyAlignment="false" applyProtection="false">
      <alignment vertical="center"/>
    </xf>
  </cellStyleXfs>
  <cellXfs count="494">
    <xf numFmtId="0" fontId="0" fillId="0" borderId="0" xfId="0">
      <alignment vertical="center"/>
    </xf>
    <xf numFmtId="0" fontId="0" fillId="0" borderId="0" xfId="0" applyFont="true">
      <alignment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1" fillId="2" borderId="0" xfId="0" applyFont="true" applyFill="true" applyBorder="true" applyAlignment="true">
      <alignment horizontal="center"/>
    </xf>
    <xf numFmtId="0" fontId="1" fillId="2" borderId="0" xfId="0" applyFont="true" applyFill="true" applyBorder="true" applyAlignment="true">
      <alignment horizontal="left"/>
    </xf>
    <xf numFmtId="0" fontId="0" fillId="2" borderId="0" xfId="0" applyFont="true" applyFill="true" applyBorder="true" applyAlignment="true"/>
    <xf numFmtId="0" fontId="0" fillId="2" borderId="0" xfId="0" applyFont="true" applyFill="true" applyBorder="true" applyAlignment="true">
      <alignment horizontal="left"/>
    </xf>
    <xf numFmtId="0" fontId="0" fillId="2" borderId="0" xfId="0" applyFont="true" applyFill="true" applyBorder="true" applyAlignment="true">
      <alignment horizontal="center"/>
    </xf>
    <xf numFmtId="0" fontId="2" fillId="2" borderId="1" xfId="7" applyFont="true" applyFill="true" applyBorder="true" applyAlignment="true">
      <alignment horizontal="center" vertical="center" wrapText="true"/>
    </xf>
    <xf numFmtId="0" fontId="3" fillId="2" borderId="1" xfId="0" applyFont="true" applyFill="true" applyBorder="true" applyAlignment="true">
      <alignment vertical="center" wrapText="true"/>
    </xf>
    <xf numFmtId="0" fontId="3" fillId="2" borderId="1" xfId="0" applyFont="true" applyFill="true" applyBorder="true" applyAlignment="true">
      <alignment horizontal="left" vertical="center" wrapText="true"/>
    </xf>
    <xf numFmtId="0" fontId="3" fillId="2" borderId="1" xfId="0" applyFont="true" applyFill="true" applyBorder="true" applyAlignment="true">
      <alignment horizontal="center" vertical="center" wrapText="true"/>
    </xf>
    <xf numFmtId="0" fontId="3" fillId="2" borderId="1" xfId="7" applyNumberFormat="true" applyFont="true" applyFill="true" applyBorder="true" applyAlignment="true" applyProtection="true">
      <alignment horizontal="center" vertical="center" wrapText="true"/>
    </xf>
    <xf numFmtId="0" fontId="4" fillId="0" borderId="1" xfId="7"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4" fillId="0" borderId="1" xfId="7"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left" vertical="center" wrapText="true"/>
    </xf>
    <xf numFmtId="0" fontId="4" fillId="0" borderId="1" xfId="0" applyFont="true" applyFill="true" applyBorder="true" applyAlignment="true">
      <alignment vertical="center" wrapText="true"/>
    </xf>
    <xf numFmtId="0" fontId="4" fillId="0" borderId="1" xfId="0" applyFont="true" applyFill="true" applyBorder="true" applyAlignment="true">
      <alignment horizontal="center" vertical="center" wrapText="true"/>
    </xf>
    <xf numFmtId="41" fontId="0" fillId="2" borderId="0" xfId="0" applyNumberFormat="true" applyFont="true" applyFill="true" applyBorder="true" applyAlignment="true"/>
    <xf numFmtId="41" fontId="2" fillId="2" borderId="1" xfId="7" applyNumberFormat="true" applyFont="true" applyFill="true" applyBorder="true" applyAlignment="true">
      <alignment horizontal="center" vertical="center" wrapText="true"/>
    </xf>
    <xf numFmtId="178" fontId="3" fillId="2" borderId="1" xfId="0" applyNumberFormat="true" applyFont="true" applyFill="true" applyBorder="true" applyAlignment="true">
      <alignment horizontal="center" vertical="center" wrapText="true"/>
    </xf>
    <xf numFmtId="179" fontId="3" fillId="0" borderId="1" xfId="7" applyNumberFormat="true" applyFont="true" applyFill="true" applyBorder="true" applyAlignment="true" applyProtection="true">
      <alignment horizontal="center" vertical="center" wrapText="true"/>
    </xf>
    <xf numFmtId="0" fontId="4" fillId="0" borderId="1" xfId="7" applyNumberFormat="true" applyFont="true" applyFill="true" applyBorder="true" applyAlignment="true">
      <alignment horizontal="left" vertical="center" wrapText="true"/>
    </xf>
    <xf numFmtId="179" fontId="4" fillId="0" borderId="1" xfId="7" applyNumberFormat="true" applyFont="true" applyFill="true" applyBorder="true" applyAlignment="true">
      <alignment horizontal="center" vertical="center" wrapText="true"/>
    </xf>
    <xf numFmtId="0" fontId="4" fillId="0" borderId="1" xfId="7" applyNumberFormat="true" applyFont="true" applyFill="true" applyBorder="true" applyAlignment="true">
      <alignment vertical="center" wrapText="true"/>
    </xf>
    <xf numFmtId="179" fontId="4" fillId="0" borderId="1" xfId="0" applyNumberFormat="true" applyFont="true" applyFill="true" applyBorder="true" applyAlignment="true">
      <alignment horizontal="center" vertical="center" wrapText="true"/>
    </xf>
    <xf numFmtId="179" fontId="4" fillId="2" borderId="1" xfId="15" applyNumberFormat="true" applyFont="true" applyFill="true" applyBorder="true" applyAlignment="true">
      <alignment horizontal="center" vertical="center" wrapText="true"/>
    </xf>
    <xf numFmtId="0" fontId="2" fillId="2" borderId="1" xfId="7" applyNumberFormat="true" applyFont="true" applyFill="true" applyBorder="true" applyAlignment="true">
      <alignment horizontal="center" vertical="center" wrapText="true"/>
    </xf>
    <xf numFmtId="179" fontId="5" fillId="0" borderId="1" xfId="0" applyNumberFormat="true" applyFont="true" applyFill="true" applyBorder="true" applyAlignment="true">
      <alignment horizontal="center" vertical="center"/>
    </xf>
    <xf numFmtId="179" fontId="5" fillId="0" borderId="1" xfId="0" applyNumberFormat="true" applyFont="true" applyBorder="true" applyAlignment="true">
      <alignment horizontal="center" vertical="center"/>
    </xf>
    <xf numFmtId="0" fontId="0" fillId="2" borderId="0" xfId="0" applyFont="true" applyFill="true" applyBorder="true" applyAlignment="true">
      <alignment horizontal="left" vertical="center"/>
    </xf>
    <xf numFmtId="0" fontId="2" fillId="0" borderId="1" xfId="7"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Border="true" applyAlignment="true">
      <alignment horizontal="center" vertical="center"/>
    </xf>
    <xf numFmtId="0" fontId="6" fillId="0" borderId="0" xfId="0" applyFont="true" applyFill="true">
      <alignment vertical="center"/>
    </xf>
    <xf numFmtId="0" fontId="0" fillId="0" borderId="0" xfId="0" applyFont="true" applyFill="true">
      <alignment vertical="center"/>
    </xf>
    <xf numFmtId="0" fontId="0" fillId="0" borderId="0" xfId="0" applyFont="true" applyFill="true" applyAlignment="true">
      <alignment horizontal="left" vertical="center"/>
    </xf>
    <xf numFmtId="0" fontId="0" fillId="0" borderId="0" xfId="0" applyFont="true" applyFill="true" applyAlignment="true">
      <alignment horizontal="center" vertical="center"/>
    </xf>
    <xf numFmtId="0" fontId="1" fillId="0" borderId="0" xfId="0" applyFont="true" applyFill="true" applyBorder="true" applyAlignment="true" applyProtection="true">
      <alignment horizontal="center"/>
      <protection locked="false"/>
    </xf>
    <xf numFmtId="0" fontId="7" fillId="0" borderId="0" xfId="0" applyFont="true" applyFill="true" applyBorder="true" applyAlignment="true" applyProtection="true">
      <alignment horizontal="left"/>
      <protection locked="false"/>
    </xf>
    <xf numFmtId="0" fontId="7" fillId="0" borderId="0" xfId="0" applyFont="true" applyFill="true" applyBorder="true" applyAlignment="true" applyProtection="true">
      <alignment horizontal="center"/>
      <protection locked="false"/>
    </xf>
    <xf numFmtId="0" fontId="8" fillId="0" borderId="3" xfId="0" applyFont="true" applyFill="true" applyBorder="true" applyAlignment="true" applyProtection="true">
      <alignment horizontal="center" vertical="center"/>
      <protection locked="false"/>
    </xf>
    <xf numFmtId="0" fontId="8" fillId="0" borderId="3" xfId="0" applyFont="true" applyFill="true" applyBorder="true" applyAlignment="true" applyProtection="true">
      <alignment horizontal="left" vertical="center"/>
      <protection locked="false"/>
    </xf>
    <xf numFmtId="0" fontId="8" fillId="0" borderId="0" xfId="0" applyNumberFormat="true" applyFont="true" applyFill="true" applyBorder="true" applyAlignment="true" applyProtection="true">
      <alignment horizontal="center" vertical="center"/>
      <protection locked="false"/>
    </xf>
    <xf numFmtId="0" fontId="2" fillId="0" borderId="4" xfId="0"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left" vertical="center" wrapText="true"/>
      <protection locked="false"/>
    </xf>
    <xf numFmtId="0" fontId="2" fillId="0" borderId="1" xfId="0" applyFont="true" applyFill="true" applyBorder="true" applyAlignment="true" applyProtection="true">
      <alignment horizontal="center" vertical="center" wrapText="true"/>
    </xf>
    <xf numFmtId="0" fontId="2" fillId="0" borderId="2" xfId="0" applyFont="true" applyFill="true" applyBorder="true" applyAlignment="true" applyProtection="true">
      <alignment horizontal="center" vertical="center" wrapText="true"/>
      <protection locked="false"/>
    </xf>
    <xf numFmtId="0" fontId="2" fillId="0" borderId="4" xfId="0" applyFont="true" applyFill="true" applyBorder="true" applyAlignment="true" applyProtection="true">
      <alignment horizontal="center" vertical="center"/>
      <protection locked="false"/>
    </xf>
    <xf numFmtId="0" fontId="2" fillId="0" borderId="1" xfId="0"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left" vertical="center"/>
      <protection locked="false"/>
    </xf>
    <xf numFmtId="0" fontId="2" fillId="0" borderId="1" xfId="0" applyFont="true" applyFill="true" applyBorder="true" applyAlignment="true" applyProtection="true">
      <alignment horizontal="center" vertical="center"/>
      <protection locked="false"/>
    </xf>
    <xf numFmtId="0" fontId="2" fillId="0" borderId="2" xfId="0" applyFont="true" applyFill="true" applyBorder="true" applyAlignment="true" applyProtection="true">
      <alignment horizontal="center" vertical="center"/>
      <protection locked="false"/>
    </xf>
    <xf numFmtId="0" fontId="3" fillId="0" borderId="1" xfId="7" applyNumberFormat="true" applyFont="true" applyFill="true" applyBorder="true" applyAlignment="true" applyProtection="true">
      <alignment horizontal="center" vertical="center" wrapText="true"/>
    </xf>
    <xf numFmtId="0" fontId="2" fillId="0" borderId="4" xfId="0" applyFont="true" applyFill="true" applyBorder="true" applyAlignment="true" applyProtection="true">
      <alignment horizontal="left" vertical="center" wrapText="true"/>
      <protection locked="false"/>
    </xf>
    <xf numFmtId="0" fontId="0" fillId="0" borderId="1" xfId="0" applyFont="true" applyFill="true" applyBorder="true">
      <alignment vertical="center"/>
    </xf>
    <xf numFmtId="0" fontId="2" fillId="0" borderId="1" xfId="7" applyNumberFormat="true" applyFont="true" applyFill="true" applyBorder="true" applyAlignment="true">
      <alignment horizontal="left" vertical="center" wrapText="true"/>
    </xf>
    <xf numFmtId="0" fontId="2" fillId="0" borderId="1" xfId="7" applyNumberFormat="true"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9" fillId="0" borderId="1" xfId="7"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7"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7" applyFont="true" applyFill="true" applyBorder="true" applyAlignment="true">
      <alignment horizontal="left" vertical="center" wrapText="true"/>
    </xf>
    <xf numFmtId="0" fontId="5" fillId="0" borderId="1" xfId="7"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49" fontId="5" fillId="0" borderId="1" xfId="0" applyNumberFormat="true" applyFont="true" applyFill="true" applyBorder="true" applyAlignment="true">
      <alignment horizontal="left" vertical="center" wrapText="true"/>
    </xf>
    <xf numFmtId="0" fontId="4" fillId="0" borderId="1" xfId="0" applyFont="true" applyFill="true" applyBorder="true" applyAlignment="true" applyProtection="true">
      <alignment horizontal="left" vertical="center" wrapText="true"/>
      <protection locked="false"/>
    </xf>
    <xf numFmtId="0" fontId="4" fillId="0" borderId="1" xfId="0" applyFont="true" applyFill="true" applyBorder="true" applyAlignment="true" applyProtection="true">
      <alignment horizontal="center" vertical="center" wrapText="true"/>
      <protection locked="false"/>
    </xf>
    <xf numFmtId="0" fontId="11"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8" fillId="0" borderId="0" xfId="0" applyFont="true" applyFill="true" applyBorder="true" applyAlignment="true" applyProtection="true">
      <alignment horizontal="left" vertical="center"/>
      <protection locked="false"/>
    </xf>
    <xf numFmtId="41" fontId="8" fillId="0" borderId="3" xfId="0" applyNumberFormat="true" applyFont="true" applyFill="true" applyBorder="true" applyAlignment="true" applyProtection="true">
      <alignment horizontal="center" vertical="center"/>
      <protection locked="false"/>
    </xf>
    <xf numFmtId="0" fontId="2" fillId="0" borderId="5" xfId="7" applyFont="true" applyFill="true" applyBorder="true" applyAlignment="true">
      <alignment horizontal="center" vertical="center" wrapText="true"/>
    </xf>
    <xf numFmtId="41" fontId="2" fillId="0" borderId="1" xfId="7" applyNumberFormat="true" applyFont="true" applyFill="true" applyBorder="true" applyAlignment="true">
      <alignment horizontal="center" vertical="center" wrapText="true"/>
    </xf>
    <xf numFmtId="0" fontId="2" fillId="0" borderId="6" xfId="7" applyFont="true" applyFill="true" applyBorder="true" applyAlignment="true">
      <alignment horizontal="center" vertical="center" wrapText="true"/>
    </xf>
    <xf numFmtId="179" fontId="2" fillId="0" borderId="1" xfId="0" applyNumberFormat="true" applyFont="true" applyFill="true" applyBorder="true" applyAlignment="true" applyProtection="true">
      <alignment horizontal="center" vertical="center" wrapText="true"/>
      <protection locked="false"/>
    </xf>
    <xf numFmtId="179" fontId="2" fillId="0" borderId="1" xfId="0" applyNumberFormat="true" applyFont="true" applyFill="true" applyBorder="true" applyAlignment="true" applyProtection="true">
      <alignment horizontal="left" vertical="center" wrapText="true"/>
      <protection locked="false"/>
    </xf>
    <xf numFmtId="179" fontId="2" fillId="0" borderId="1" xfId="0" applyNumberFormat="true" applyFont="true" applyFill="true" applyBorder="true" applyAlignment="true" applyProtection="true">
      <alignment horizontal="center" vertical="center" wrapText="true"/>
    </xf>
    <xf numFmtId="179" fontId="2" fillId="0" borderId="1" xfId="7" applyNumberFormat="true" applyFont="true" applyFill="true" applyBorder="true" applyAlignment="true">
      <alignment horizontal="center" vertical="center" wrapText="true"/>
    </xf>
    <xf numFmtId="177" fontId="12" fillId="0" borderId="1" xfId="7" applyNumberFormat="true" applyFont="true" applyFill="true" applyBorder="true" applyAlignment="true">
      <alignment horizontal="center" vertical="center" wrapText="true"/>
    </xf>
    <xf numFmtId="0" fontId="9" fillId="0" borderId="1" xfId="0" applyFont="true" applyFill="true" applyBorder="true" applyAlignment="true" applyProtection="true">
      <alignment horizontal="center" vertical="center" wrapText="true"/>
      <protection locked="false"/>
    </xf>
    <xf numFmtId="179" fontId="9" fillId="0" borderId="1" xfId="0" applyNumberFormat="true" applyFont="true" applyFill="true" applyBorder="true" applyAlignment="true" applyProtection="true">
      <alignment horizontal="center" vertical="center" wrapText="true"/>
      <protection locked="false"/>
    </xf>
    <xf numFmtId="179" fontId="9" fillId="0" borderId="1" xfId="0" applyNumberFormat="true" applyFont="true" applyFill="true" applyBorder="true" applyAlignment="true" applyProtection="true">
      <alignment horizontal="left" vertical="center" wrapText="true"/>
      <protection locked="false"/>
    </xf>
    <xf numFmtId="179" fontId="4" fillId="0" borderId="1" xfId="0" applyNumberFormat="true" applyFont="true" applyFill="true" applyBorder="true" applyAlignment="true" applyProtection="true">
      <alignment horizontal="center" vertical="center" wrapText="true"/>
      <protection locked="false"/>
    </xf>
    <xf numFmtId="0" fontId="9" fillId="0" borderId="1" xfId="7" applyNumberFormat="true"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7" applyFont="true" applyFill="true" applyBorder="true" applyAlignment="true">
      <alignment horizontal="left" vertical="center" wrapText="true"/>
    </xf>
    <xf numFmtId="179" fontId="4" fillId="0" borderId="1" xfId="0" applyNumberFormat="true" applyFont="true" applyFill="true" applyBorder="true" applyAlignment="true" applyProtection="true">
      <alignment horizontal="left" vertical="center" wrapText="true"/>
      <protection locked="false"/>
    </xf>
    <xf numFmtId="0" fontId="11" fillId="0" borderId="1" xfId="0" applyFont="true" applyFill="true" applyBorder="true" applyAlignment="true">
      <alignment horizontal="left" vertical="center" wrapText="true"/>
    </xf>
    <xf numFmtId="0" fontId="2" fillId="0" borderId="1" xfId="7" applyFont="true" applyFill="true" applyBorder="true" applyAlignment="true">
      <alignment horizontal="left" vertical="center" wrapText="true"/>
    </xf>
    <xf numFmtId="176" fontId="4" fillId="0" borderId="1" xfId="0" applyNumberFormat="true" applyFont="true" applyFill="true" applyBorder="true" applyAlignment="true" applyProtection="true">
      <alignment horizontal="center" vertical="center" wrapText="true"/>
      <protection locked="false"/>
    </xf>
    <xf numFmtId="176" fontId="2" fillId="0" borderId="1" xfId="7" applyNumberFormat="true" applyFont="true" applyFill="true" applyBorder="true" applyAlignment="true">
      <alignment horizontal="center" vertical="center" wrapText="true"/>
    </xf>
    <xf numFmtId="0" fontId="4" fillId="0" borderId="3" xfId="0" applyFont="true" applyFill="true" applyBorder="true" applyAlignment="true" applyProtection="true">
      <alignment horizontal="left" vertical="center"/>
      <protection locked="false"/>
    </xf>
    <xf numFmtId="177" fontId="2" fillId="0" borderId="1" xfId="7" applyNumberFormat="true" applyFont="true" applyFill="true" applyBorder="true" applyAlignment="true">
      <alignment horizontal="center" vertical="center" wrapText="true"/>
    </xf>
    <xf numFmtId="0" fontId="2" fillId="0" borderId="1" xfId="7" applyNumberFormat="true" applyFont="true" applyFill="true" applyBorder="true" applyAlignment="true">
      <alignment vertical="center" wrapText="true"/>
    </xf>
    <xf numFmtId="9" fontId="4" fillId="0" borderId="1" xfId="7" applyNumberFormat="true" applyFont="true" applyFill="true" applyBorder="true" applyAlignment="true">
      <alignment horizontal="left" vertical="center" wrapText="true"/>
    </xf>
    <xf numFmtId="0" fontId="13" fillId="0" borderId="1" xfId="0" applyFont="true" applyFill="true" applyBorder="true" applyAlignment="true">
      <alignment horizontal="left" vertical="center"/>
    </xf>
    <xf numFmtId="0" fontId="10" fillId="0" borderId="1" xfId="7" applyNumberFormat="true" applyFont="true" applyFill="true" applyBorder="true" applyAlignment="true">
      <alignment horizontal="left" vertical="center" wrapText="true"/>
    </xf>
    <xf numFmtId="0" fontId="5" fillId="0" borderId="0" xfId="0" applyFont="true" applyFill="true">
      <alignment vertical="center"/>
    </xf>
    <xf numFmtId="0" fontId="1" fillId="0" borderId="7" xfId="7" applyFont="true" applyFill="true" applyBorder="true" applyAlignment="true">
      <alignment horizontal="center"/>
    </xf>
    <xf numFmtId="0" fontId="7" fillId="0" borderId="8" xfId="7" applyFont="true" applyFill="true" applyBorder="true" applyAlignment="true">
      <alignment horizontal="left"/>
    </xf>
    <xf numFmtId="0" fontId="7" fillId="0" borderId="8" xfId="7" applyFont="true" applyFill="true" applyBorder="true" applyAlignment="true">
      <alignment horizontal="center"/>
    </xf>
    <xf numFmtId="0" fontId="14" fillId="0" borderId="0" xfId="41" applyFont="true" applyFill="true" applyBorder="true" applyAlignment="true">
      <alignment horizontal="center" vertical="center"/>
    </xf>
    <xf numFmtId="0" fontId="14" fillId="0" borderId="0" xfId="41" applyFont="true" applyFill="true" applyBorder="true" applyAlignment="true">
      <alignment horizontal="left" vertical="center" wrapText="true"/>
    </xf>
    <xf numFmtId="178" fontId="2" fillId="0" borderId="1" xfId="7" applyNumberFormat="true" applyFont="true" applyFill="true" applyBorder="true" applyAlignment="true">
      <alignment horizontal="center" vertical="center" wrapText="true"/>
    </xf>
    <xf numFmtId="0" fontId="10" fillId="0" borderId="1" xfId="41" applyNumberFormat="true" applyFont="true" applyFill="true" applyBorder="true" applyAlignment="true">
      <alignment horizontal="center" vertical="center"/>
    </xf>
    <xf numFmtId="0" fontId="10" fillId="0" borderId="1" xfId="41" applyNumberFormat="true" applyFont="true" applyFill="true" applyBorder="true" applyAlignment="true">
      <alignment horizontal="left" vertical="center"/>
    </xf>
    <xf numFmtId="0" fontId="5" fillId="0" borderId="1" xfId="41" applyNumberFormat="true" applyFont="true" applyFill="true" applyBorder="true" applyAlignment="true">
      <alignment horizontal="left" vertical="center" wrapText="true"/>
    </xf>
    <xf numFmtId="0" fontId="5" fillId="0" borderId="1" xfId="41" applyNumberFormat="true" applyFont="true" applyFill="true" applyBorder="true" applyAlignment="true">
      <alignment horizontal="center" vertical="center" wrapText="true"/>
    </xf>
    <xf numFmtId="0" fontId="9" fillId="0" borderId="1" xfId="41" applyNumberFormat="true" applyFont="true" applyFill="true" applyBorder="true" applyAlignment="true">
      <alignment horizontal="left" vertical="center" wrapText="true"/>
    </xf>
    <xf numFmtId="0" fontId="9" fillId="0" borderId="1" xfId="41" applyNumberFormat="true" applyFont="true" applyFill="true" applyBorder="true" applyAlignment="true">
      <alignment horizontal="center" vertical="center" wrapText="true"/>
    </xf>
    <xf numFmtId="177" fontId="5" fillId="0" borderId="1" xfId="41" applyNumberFormat="true" applyFont="true" applyFill="true" applyBorder="true" applyAlignment="true">
      <alignment horizontal="left" vertical="center" wrapText="true"/>
    </xf>
    <xf numFmtId="177" fontId="5" fillId="0" borderId="1" xfId="41" applyNumberFormat="true" applyFont="true" applyFill="true" applyBorder="true" applyAlignment="true">
      <alignment horizontal="center" vertical="center" wrapText="true"/>
    </xf>
    <xf numFmtId="0" fontId="9" fillId="0" borderId="1" xfId="41" applyFont="true" applyFill="true" applyBorder="true" applyAlignment="true">
      <alignment horizontal="left" vertical="center" wrapText="true"/>
    </xf>
    <xf numFmtId="0" fontId="9" fillId="0" borderId="1" xfId="41" applyFont="true" applyFill="true" applyBorder="true" applyAlignment="true">
      <alignment horizontal="center" vertical="center" wrapText="true"/>
    </xf>
    <xf numFmtId="49" fontId="0" fillId="0" borderId="1" xfId="0" applyNumberFormat="true" applyFont="true" applyFill="true" applyBorder="true" applyAlignment="true">
      <alignment horizontal="left" vertical="center" wrapText="true"/>
    </xf>
    <xf numFmtId="0" fontId="5" fillId="0" borderId="1" xfId="38" applyNumberFormat="true" applyFont="true" applyFill="true" applyBorder="true" applyAlignment="true">
      <alignment horizontal="left" vertical="center" wrapText="true"/>
    </xf>
    <xf numFmtId="0" fontId="5" fillId="0" borderId="1" xfId="38" applyNumberFormat="true" applyFont="true" applyFill="true" applyBorder="true" applyAlignment="true">
      <alignment horizontal="center" vertical="center" wrapText="true"/>
    </xf>
    <xf numFmtId="179" fontId="5" fillId="0" borderId="1" xfId="7" applyNumberFormat="true" applyFont="true" applyFill="true" applyBorder="true" applyAlignment="true">
      <alignment horizontal="center" vertical="center" wrapText="true"/>
    </xf>
    <xf numFmtId="177" fontId="9" fillId="0" borderId="1" xfId="41" applyNumberFormat="true" applyFont="true" applyFill="true" applyBorder="true" applyAlignment="true">
      <alignment horizontal="left" vertical="center" wrapText="true"/>
    </xf>
    <xf numFmtId="0" fontId="9" fillId="0" borderId="1" xfId="41" applyNumberFormat="true" applyFont="true" applyFill="true" applyBorder="true" applyAlignment="true">
      <alignment horizontal="center" vertical="center"/>
    </xf>
    <xf numFmtId="0" fontId="5" fillId="0" borderId="1" xfId="50" applyNumberFormat="true" applyFont="true" applyFill="true" applyBorder="true" applyAlignment="true">
      <alignment horizontal="left" vertical="center" wrapText="true"/>
    </xf>
    <xf numFmtId="0" fontId="5" fillId="0" borderId="1" xfId="50" applyNumberFormat="true" applyFont="true" applyFill="true" applyBorder="true" applyAlignment="true">
      <alignment horizontal="center" vertical="center" wrapText="true"/>
    </xf>
    <xf numFmtId="0" fontId="5" fillId="0" borderId="1" xfId="7" applyNumberFormat="true" applyFont="true" applyFill="true" applyBorder="true" applyAlignment="true">
      <alignment horizontal="center" vertical="center" wrapText="true"/>
    </xf>
    <xf numFmtId="0" fontId="5" fillId="0" borderId="1" xfId="7" applyNumberFormat="true" applyFont="true" applyFill="true" applyBorder="true" applyAlignment="true">
      <alignment horizontal="left" vertical="center" wrapText="true"/>
    </xf>
    <xf numFmtId="0" fontId="14" fillId="0" borderId="0" xfId="41" applyFont="true" applyFill="true" applyBorder="true" applyAlignment="true">
      <alignment horizontal="left" vertical="center"/>
    </xf>
    <xf numFmtId="41" fontId="14" fillId="0" borderId="0" xfId="41" applyNumberFormat="true" applyFont="true" applyFill="true" applyBorder="true" applyAlignment="true">
      <alignment horizontal="center" vertical="center"/>
    </xf>
    <xf numFmtId="179" fontId="5" fillId="0" borderId="1" xfId="41" applyNumberFormat="true" applyFont="true" applyFill="true" applyBorder="true" applyAlignment="true">
      <alignment horizontal="center" vertical="center" wrapText="true"/>
    </xf>
    <xf numFmtId="179" fontId="9" fillId="0" borderId="1" xfId="41" applyNumberFormat="true" applyFont="true" applyFill="true" applyBorder="true" applyAlignment="true">
      <alignment horizontal="center" vertical="center" wrapText="true"/>
    </xf>
    <xf numFmtId="179" fontId="9" fillId="0" borderId="1" xfId="41" applyNumberFormat="true" applyFont="true" applyFill="true" applyBorder="true" applyAlignment="true">
      <alignment horizontal="center" vertical="center"/>
    </xf>
    <xf numFmtId="0" fontId="4" fillId="0" borderId="1" xfId="41" applyFont="true" applyFill="true" applyBorder="true" applyAlignment="true">
      <alignment horizontal="left" vertical="center" wrapText="true"/>
    </xf>
    <xf numFmtId="179" fontId="5" fillId="0" borderId="1" xfId="38" applyNumberFormat="true" applyFont="true" applyFill="true" applyBorder="true" applyAlignment="true">
      <alignment horizontal="center" vertical="center" wrapText="true"/>
    </xf>
    <xf numFmtId="179" fontId="5" fillId="0" borderId="1" xfId="50" applyNumberFormat="true" applyFont="true" applyFill="true" applyBorder="true" applyAlignment="true">
      <alignment horizontal="center" vertical="center" wrapText="true"/>
    </xf>
    <xf numFmtId="179" fontId="5" fillId="0" borderId="1" xfId="0" applyNumberFormat="true" applyFont="true" applyFill="true" applyBorder="true" applyAlignment="true">
      <alignment horizontal="center" vertical="center" wrapText="true"/>
    </xf>
    <xf numFmtId="177" fontId="5" fillId="0" borderId="1" xfId="7" applyNumberFormat="true" applyFont="true" applyFill="true" applyBorder="true" applyAlignment="true">
      <alignment horizontal="left" vertical="center" wrapText="true"/>
    </xf>
    <xf numFmtId="178" fontId="14" fillId="0" borderId="0" xfId="41" applyNumberFormat="true" applyFont="true" applyFill="true" applyBorder="true" applyAlignment="true">
      <alignment horizontal="center" vertical="center"/>
    </xf>
    <xf numFmtId="177" fontId="14" fillId="0" borderId="0" xfId="41" applyNumberFormat="true" applyFont="true" applyFill="true" applyBorder="true" applyAlignment="true">
      <alignment horizontal="center" vertical="center" wrapText="true"/>
    </xf>
    <xf numFmtId="179" fontId="5" fillId="0" borderId="1" xfId="41" applyNumberFormat="true" applyFont="true" applyFill="true" applyBorder="true" applyAlignment="true">
      <alignment horizontal="center" vertical="center"/>
    </xf>
    <xf numFmtId="179" fontId="4" fillId="0" borderId="1" xfId="41" applyNumberFormat="true" applyFont="true" applyFill="true" applyBorder="true" applyAlignment="true">
      <alignment horizontal="center" vertical="center" wrapText="true"/>
    </xf>
    <xf numFmtId="179" fontId="5" fillId="0" borderId="1" xfId="41" applyNumberFormat="true" applyFont="true" applyFill="true" applyBorder="true" applyAlignment="true">
      <alignment horizontal="left" vertical="center" wrapText="true"/>
    </xf>
    <xf numFmtId="0" fontId="7" fillId="0" borderId="9" xfId="7" applyFont="true" applyFill="true" applyBorder="true" applyAlignment="true">
      <alignment horizontal="left"/>
    </xf>
    <xf numFmtId="0" fontId="2" fillId="0" borderId="1" xfId="7" applyFont="true" applyFill="true" applyBorder="true" applyAlignment="true">
      <alignment vertical="center" wrapText="true"/>
    </xf>
    <xf numFmtId="178" fontId="9" fillId="0" borderId="1" xfId="41"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left" vertical="center" wrapText="true"/>
    </xf>
    <xf numFmtId="0" fontId="9" fillId="0" borderId="1" xfId="41" applyFont="true" applyFill="true" applyBorder="true" applyAlignment="true">
      <alignment horizontal="center" vertical="center"/>
    </xf>
    <xf numFmtId="177" fontId="9" fillId="0" borderId="1" xfId="41"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9" fillId="0" borderId="1" xfId="41" applyNumberFormat="true" applyFont="true" applyFill="true" applyBorder="true" applyAlignment="true">
      <alignment horizontal="left" vertical="center"/>
    </xf>
    <xf numFmtId="0" fontId="10" fillId="0" borderId="10" xfId="41" applyNumberFormat="true" applyFont="true" applyFill="true" applyBorder="true" applyAlignment="true">
      <alignment horizontal="left" vertical="center"/>
    </xf>
    <xf numFmtId="0" fontId="2" fillId="0" borderId="4" xfId="7" applyFont="true" applyFill="true" applyBorder="true" applyAlignment="true">
      <alignment horizontal="center" vertical="center" wrapText="true"/>
    </xf>
    <xf numFmtId="0" fontId="4" fillId="0" borderId="4" xfId="7" applyFont="true" applyFill="true" applyBorder="true" applyAlignment="true">
      <alignment horizontal="center" vertical="center" wrapText="true"/>
    </xf>
    <xf numFmtId="0" fontId="4" fillId="0" borderId="6" xfId="7" applyFont="true" applyFill="true" applyBorder="true" applyAlignment="true">
      <alignment horizontal="left" vertical="center" wrapText="true"/>
    </xf>
    <xf numFmtId="0" fontId="2" fillId="0" borderId="6" xfId="7" applyFont="true" applyFill="true" applyBorder="true" applyAlignment="true">
      <alignment vertical="center" wrapText="true"/>
    </xf>
    <xf numFmtId="0" fontId="4" fillId="0" borderId="6" xfId="7" applyFont="true" applyFill="true" applyBorder="true" applyAlignment="true">
      <alignment horizontal="center" vertical="center" wrapText="true"/>
    </xf>
    <xf numFmtId="0" fontId="4" fillId="0" borderId="6" xfId="7" applyFont="true" applyFill="true" applyBorder="true" applyAlignment="true">
      <alignment vertical="center" wrapText="true"/>
    </xf>
    <xf numFmtId="0" fontId="1" fillId="0" borderId="0" xfId="7" applyFont="true" applyFill="true" applyBorder="true" applyAlignment="true">
      <alignment horizontal="center"/>
    </xf>
    <xf numFmtId="0" fontId="1" fillId="0" borderId="0" xfId="7" applyFont="true" applyFill="true" applyBorder="true" applyAlignment="true">
      <alignment horizontal="left"/>
    </xf>
    <xf numFmtId="0" fontId="4" fillId="0" borderId="0" xfId="7" applyFont="true" applyFill="true" applyBorder="true" applyAlignment="true"/>
    <xf numFmtId="0" fontId="4" fillId="0" borderId="0" xfId="7" applyFont="true" applyFill="true" applyBorder="true" applyAlignment="true">
      <alignment horizontal="left"/>
    </xf>
    <xf numFmtId="0" fontId="4" fillId="0" borderId="0" xfId="7" applyFont="true" applyFill="true" applyBorder="true" applyAlignment="true">
      <alignment horizontal="center"/>
    </xf>
    <xf numFmtId="0" fontId="4" fillId="0" borderId="1" xfId="15" applyFont="true" applyFill="true" applyBorder="true" applyAlignment="true">
      <alignment horizontal="left" vertical="center" wrapText="true"/>
    </xf>
    <xf numFmtId="0" fontId="4" fillId="0" borderId="1" xfId="15" applyFont="true" applyFill="true" applyBorder="true" applyAlignment="true">
      <alignment horizontal="center" vertical="center" wrapText="true"/>
    </xf>
    <xf numFmtId="0" fontId="0" fillId="0" borderId="1" xfId="7" applyFont="true" applyFill="true" applyBorder="true" applyAlignment="true">
      <alignment horizontal="center" vertical="center" wrapText="true"/>
    </xf>
    <xf numFmtId="0" fontId="5" fillId="0" borderId="1" xfId="61" applyFont="true" applyFill="true" applyBorder="true" applyAlignment="true">
      <alignment horizontal="left" vertical="center" wrapText="true"/>
    </xf>
    <xf numFmtId="0" fontId="5" fillId="0" borderId="1" xfId="61" applyFont="true" applyFill="true" applyBorder="true" applyAlignment="true">
      <alignment horizontal="center" vertical="center" wrapText="true"/>
    </xf>
    <xf numFmtId="0" fontId="4" fillId="0" borderId="1" xfId="63" applyNumberFormat="true" applyFont="true" applyFill="true" applyBorder="true" applyAlignment="true">
      <alignment horizontal="center" vertical="center" wrapText="true"/>
    </xf>
    <xf numFmtId="0" fontId="4" fillId="0" borderId="1" xfId="63" applyNumberFormat="true" applyFont="true" applyFill="true" applyBorder="true" applyAlignment="true">
      <alignment horizontal="left" vertical="center" wrapText="true"/>
    </xf>
    <xf numFmtId="0" fontId="4" fillId="0" borderId="1" xfId="63" applyFont="true" applyFill="true" applyBorder="true" applyAlignment="true">
      <alignment horizontal="left" vertical="center" wrapText="true"/>
    </xf>
    <xf numFmtId="0" fontId="4" fillId="0" borderId="1" xfId="63" applyFont="true" applyFill="true" applyBorder="true" applyAlignment="true">
      <alignment horizontal="center" vertical="center" wrapText="true"/>
    </xf>
    <xf numFmtId="0" fontId="5" fillId="0" borderId="1" xfId="5" applyFont="true" applyFill="true" applyBorder="true" applyAlignment="true">
      <alignment horizontal="left" vertical="center" wrapText="true"/>
    </xf>
    <xf numFmtId="0" fontId="5" fillId="0" borderId="1" xfId="5" applyFont="true" applyFill="true" applyBorder="true" applyAlignment="true">
      <alignment horizontal="center" vertical="center" wrapText="true"/>
    </xf>
    <xf numFmtId="0" fontId="5" fillId="0" borderId="1" xfId="7" applyNumberFormat="true" applyFont="true" applyFill="true" applyBorder="true" applyAlignment="true">
      <alignment vertical="center" wrapText="true"/>
    </xf>
    <xf numFmtId="0" fontId="0" fillId="0" borderId="1" xfId="0" applyNumberFormat="true" applyFont="true" applyFill="true" applyBorder="true" applyAlignment="true">
      <alignment horizontal="center" vertical="center" wrapText="true"/>
    </xf>
    <xf numFmtId="0" fontId="0" fillId="0" borderId="1" xfId="7" applyFont="true" applyFill="true" applyBorder="true" applyAlignment="true">
      <alignment horizontal="left" vertical="center" wrapText="true"/>
    </xf>
    <xf numFmtId="178" fontId="0" fillId="0" borderId="1" xfId="7" applyNumberFormat="true" applyFont="true" applyFill="true" applyBorder="true" applyAlignment="true">
      <alignment horizontal="center" vertical="center" wrapText="true"/>
    </xf>
    <xf numFmtId="0" fontId="4" fillId="0" borderId="1" xfId="7" applyFont="true" applyFill="true" applyBorder="true" applyAlignment="true">
      <alignment horizontal="center" vertical="center"/>
    </xf>
    <xf numFmtId="0" fontId="5" fillId="0" borderId="1" xfId="5" applyNumberFormat="true" applyFont="true" applyFill="true" applyBorder="true" applyAlignment="true">
      <alignment horizontal="center" vertical="center" wrapText="true"/>
    </xf>
    <xf numFmtId="0" fontId="5" fillId="0" borderId="1" xfId="17" applyFont="true" applyFill="true" applyBorder="true" applyAlignment="true">
      <alignment horizontal="left" vertical="center" wrapText="true"/>
    </xf>
    <xf numFmtId="0" fontId="5" fillId="0" borderId="1" xfId="17" applyFont="true" applyFill="true" applyBorder="true" applyAlignment="true">
      <alignment horizontal="center" vertical="center" wrapText="true"/>
    </xf>
    <xf numFmtId="41" fontId="4" fillId="0" borderId="0" xfId="7" applyNumberFormat="true" applyFont="true" applyFill="true" applyBorder="true" applyAlignment="true"/>
    <xf numFmtId="178" fontId="4" fillId="0" borderId="1" xfId="15" applyNumberFormat="true" applyFont="true" applyFill="true" applyBorder="true" applyAlignment="true">
      <alignment horizontal="center" vertical="center" wrapText="true"/>
    </xf>
    <xf numFmtId="179" fontId="4" fillId="0" borderId="1" xfId="7" applyNumberFormat="true" applyFont="true" applyFill="true" applyBorder="true" applyAlignment="true">
      <alignment horizontal="center" vertical="center"/>
    </xf>
    <xf numFmtId="0" fontId="5" fillId="0" borderId="1" xfId="27" applyNumberFormat="true" applyFont="true" applyFill="true" applyBorder="true" applyAlignment="true">
      <alignment horizontal="center" vertical="center" wrapText="true"/>
    </xf>
    <xf numFmtId="0" fontId="5" fillId="0" borderId="1" xfId="1" applyFont="true" applyFill="true" applyBorder="true" applyAlignment="true">
      <alignment horizontal="center" vertical="center" wrapText="true"/>
    </xf>
    <xf numFmtId="179" fontId="5" fillId="0" borderId="1" xfId="73" applyNumberFormat="true" applyFont="true" applyFill="true" applyBorder="true" applyAlignment="true">
      <alignment horizontal="center" vertical="center" wrapText="true"/>
    </xf>
    <xf numFmtId="0" fontId="5" fillId="0" borderId="1" xfId="73" applyFont="true" applyFill="true" applyBorder="true" applyAlignment="true">
      <alignment horizontal="center" vertical="center" wrapText="true"/>
    </xf>
    <xf numFmtId="0" fontId="4" fillId="0" borderId="3" xfId="7" applyFont="true" applyFill="true" applyBorder="true" applyAlignment="true">
      <alignment horizontal="center" vertical="center"/>
    </xf>
    <xf numFmtId="0" fontId="4" fillId="0" borderId="3" xfId="7" applyFont="true" applyFill="true" applyBorder="true" applyAlignment="true">
      <alignment horizontal="left" vertical="center"/>
    </xf>
    <xf numFmtId="0" fontId="0" fillId="0" borderId="1" xfId="7" applyFont="true" applyFill="true" applyBorder="true" applyAlignment="true">
      <alignment vertical="center" wrapText="true"/>
    </xf>
    <xf numFmtId="0" fontId="5" fillId="0" borderId="1" xfId="7" applyFont="true" applyFill="true" applyBorder="true" applyAlignment="true">
      <alignment horizontal="left" vertical="center"/>
    </xf>
    <xf numFmtId="0" fontId="0" fillId="0" borderId="1" xfId="7" applyFont="true" applyFill="true" applyBorder="true" applyAlignment="true">
      <alignment horizontal="center"/>
    </xf>
    <xf numFmtId="0" fontId="0" fillId="0" borderId="1" xfId="7" applyFont="true" applyFill="true" applyBorder="true" applyAlignment="true">
      <alignment horizontal="left"/>
    </xf>
    <xf numFmtId="0" fontId="4" fillId="0" borderId="1" xfId="3" applyFont="true" applyFill="true" applyBorder="true" applyAlignment="true">
      <alignment horizontal="left" vertical="center" wrapText="true"/>
    </xf>
    <xf numFmtId="57" fontId="4" fillId="0" borderId="1" xfId="7" applyNumberFormat="true" applyFont="true" applyFill="true" applyBorder="true" applyAlignment="true">
      <alignment horizontal="center" vertical="center" wrapText="true"/>
    </xf>
    <xf numFmtId="0" fontId="0" fillId="0" borderId="1" xfId="0" applyFont="true" applyFill="true" applyBorder="true" applyAlignment="true">
      <alignment vertical="center" wrapText="true"/>
    </xf>
    <xf numFmtId="0" fontId="15" fillId="0" borderId="0" xfId="0" applyFont="true" applyFill="true">
      <alignment vertical="center"/>
    </xf>
    <xf numFmtId="0" fontId="16" fillId="0" borderId="0" xfId="0" applyFont="true" applyFill="true">
      <alignment vertical="center"/>
    </xf>
    <xf numFmtId="0" fontId="1" fillId="0" borderId="0" xfId="7" applyFont="true" applyFill="true" applyAlignment="true">
      <alignment horizontal="center" vertical="center"/>
    </xf>
    <xf numFmtId="0" fontId="0" fillId="0" borderId="0" xfId="7" applyFont="true" applyFill="true" applyAlignment="true">
      <alignment horizontal="center" vertical="center"/>
    </xf>
    <xf numFmtId="0" fontId="3" fillId="0" borderId="1" xfId="7" applyFont="true" applyFill="true" applyBorder="true" applyAlignment="true">
      <alignment horizontal="center" vertical="center" wrapText="true"/>
    </xf>
    <xf numFmtId="0" fontId="3" fillId="0" borderId="4" xfId="7" applyFont="true" applyFill="true" applyBorder="true" applyAlignment="true">
      <alignment horizontal="left" vertical="center" wrapText="true"/>
    </xf>
    <xf numFmtId="0" fontId="3" fillId="0" borderId="1" xfId="7" applyNumberFormat="true" applyFont="true" applyFill="true" applyBorder="true" applyAlignment="true">
      <alignment horizontal="center" vertical="center" wrapText="true"/>
    </xf>
    <xf numFmtId="178" fontId="3" fillId="0" borderId="1" xfId="7" applyNumberFormat="true" applyFont="true" applyFill="true" applyBorder="true" applyAlignment="true">
      <alignment horizontal="center" vertical="center"/>
    </xf>
    <xf numFmtId="178" fontId="3" fillId="0" borderId="1" xfId="7" applyNumberFormat="true" applyFont="true" applyFill="true" applyBorder="true" applyAlignment="true">
      <alignment horizontal="center" vertical="center" wrapText="true"/>
    </xf>
    <xf numFmtId="0" fontId="3" fillId="0" borderId="4" xfId="7" applyNumberFormat="true" applyFont="true" applyFill="true" applyBorder="true" applyAlignment="true">
      <alignment horizontal="left" vertical="center" wrapText="true"/>
    </xf>
    <xf numFmtId="0" fontId="17" fillId="0" borderId="1" xfId="7" applyFont="true" applyFill="true" applyBorder="true" applyAlignment="true">
      <alignment horizontal="center" vertical="center" wrapText="true"/>
    </xf>
    <xf numFmtId="0" fontId="18" fillId="0" borderId="1" xfId="0" applyFont="true" applyFill="true" applyBorder="true" applyAlignment="true">
      <alignment vertical="center" wrapText="true"/>
    </xf>
    <xf numFmtId="0" fontId="18" fillId="0" borderId="1" xfId="0" applyFont="true" applyFill="true" applyBorder="true" applyAlignment="true">
      <alignment horizontal="center" vertical="center" wrapText="true"/>
    </xf>
    <xf numFmtId="0" fontId="19" fillId="0" borderId="1" xfId="0" applyFont="true" applyFill="true" applyBorder="true" applyAlignment="true">
      <alignment vertical="center" wrapText="true"/>
    </xf>
    <xf numFmtId="0" fontId="19" fillId="0" borderId="1" xfId="0" applyFont="true" applyFill="true" applyBorder="true" applyAlignment="true">
      <alignment horizontal="center" vertical="center" wrapText="true"/>
    </xf>
    <xf numFmtId="0" fontId="20" fillId="0" borderId="1" xfId="7" applyFont="true" applyFill="true" applyBorder="true" applyAlignment="true">
      <alignment horizontal="center" vertical="center" wrapText="true"/>
    </xf>
    <xf numFmtId="0" fontId="21" fillId="0" borderId="4" xfId="7" applyNumberFormat="true" applyFont="true" applyFill="true" applyBorder="true" applyAlignment="true">
      <alignment horizontal="left" vertical="center" wrapText="true"/>
    </xf>
    <xf numFmtId="0" fontId="21" fillId="0" borderId="1" xfId="7" applyNumberFormat="true"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1" xfId="0" applyFont="true" applyFill="true" applyBorder="true" applyAlignment="true">
      <alignment horizontal="center" vertical="center" wrapText="true"/>
    </xf>
    <xf numFmtId="0" fontId="1" fillId="0" borderId="0" xfId="7" applyFont="true" applyFill="true" applyAlignment="true">
      <alignment horizontal="center" vertical="center" wrapText="true"/>
    </xf>
    <xf numFmtId="0" fontId="1" fillId="0" borderId="0" xfId="7" applyFont="true" applyFill="true" applyAlignment="true">
      <alignment horizontal="left" vertical="center"/>
    </xf>
    <xf numFmtId="0" fontId="0" fillId="0" borderId="0" xfId="7" applyFont="true" applyFill="true" applyAlignment="true">
      <alignment horizontal="left" vertical="center"/>
    </xf>
    <xf numFmtId="178" fontId="3" fillId="0" borderId="1" xfId="7" applyNumberFormat="true" applyFont="true" applyFill="true" applyBorder="true" applyAlignment="true">
      <alignment horizontal="left" vertical="center"/>
    </xf>
    <xf numFmtId="178" fontId="3" fillId="0" borderId="1" xfId="7" applyNumberFormat="true" applyFont="true" applyFill="true" applyBorder="true" applyAlignment="true">
      <alignment horizontal="left" vertical="center" wrapText="true"/>
    </xf>
    <xf numFmtId="0" fontId="3" fillId="0" borderId="1" xfId="7" applyNumberFormat="true" applyFont="true" applyFill="true" applyBorder="true" applyAlignment="true">
      <alignment horizontal="left" vertical="center" wrapText="true"/>
    </xf>
    <xf numFmtId="0" fontId="18" fillId="0" borderId="1" xfId="0" applyFont="true" applyFill="true" applyBorder="true" applyAlignment="true">
      <alignment horizontal="left" vertical="center" wrapText="true"/>
    </xf>
    <xf numFmtId="179" fontId="18" fillId="0" borderId="1" xfId="0" applyNumberFormat="true" applyFont="true" applyFill="true" applyBorder="true" applyAlignment="true">
      <alignment horizontal="center" vertical="center"/>
    </xf>
    <xf numFmtId="0" fontId="19" fillId="0" borderId="1" xfId="0" applyFont="true" applyFill="true" applyBorder="true" applyAlignment="true">
      <alignment horizontal="left" vertical="center" wrapText="true"/>
    </xf>
    <xf numFmtId="179" fontId="19" fillId="0" borderId="1" xfId="0" applyNumberFormat="true" applyFont="true" applyFill="true" applyBorder="true" applyAlignment="true">
      <alignment horizontal="center" vertical="center"/>
    </xf>
    <xf numFmtId="0" fontId="21" fillId="0" borderId="1" xfId="7" applyNumberFormat="true" applyFont="true" applyFill="true" applyBorder="true" applyAlignment="true">
      <alignment horizontal="left" vertical="center" wrapText="true"/>
    </xf>
    <xf numFmtId="178" fontId="21" fillId="0" borderId="1" xfId="7" applyNumberFormat="true" applyFont="true" applyFill="true" applyBorder="true" applyAlignment="true">
      <alignment horizontal="center" vertical="center" wrapText="true"/>
    </xf>
    <xf numFmtId="0" fontId="21" fillId="0" borderId="1" xfId="0" applyNumberFormat="true" applyFont="true" applyFill="true" applyBorder="true" applyAlignment="true">
      <alignment horizontal="left" vertical="center" wrapText="true"/>
    </xf>
    <xf numFmtId="0" fontId="21" fillId="0" borderId="1" xfId="8" applyNumberFormat="true" applyFont="true" applyFill="true" applyBorder="true" applyAlignment="true">
      <alignment horizontal="center" vertical="center" wrapText="true"/>
    </xf>
    <xf numFmtId="0" fontId="19" fillId="0" borderId="1" xfId="8" applyNumberFormat="true" applyFont="true" applyFill="true" applyBorder="true" applyAlignment="true">
      <alignment horizontal="center" vertical="center" wrapText="true"/>
    </xf>
    <xf numFmtId="0" fontId="20" fillId="0" borderId="1" xfId="7" applyFont="true" applyFill="true" applyBorder="true" applyAlignment="true">
      <alignment horizontal="left" vertical="center" wrapText="true"/>
    </xf>
    <xf numFmtId="179" fontId="18" fillId="0" borderId="1" xfId="0" applyNumberFormat="true" applyFont="true" applyFill="true" applyBorder="true" applyAlignment="true">
      <alignment horizontal="center" vertical="center" wrapText="true"/>
    </xf>
    <xf numFmtId="179" fontId="21" fillId="0" borderId="1" xfId="7" applyNumberFormat="true" applyFont="true" applyFill="true" applyBorder="true" applyAlignment="true">
      <alignment horizontal="center" vertical="center" wrapText="true"/>
    </xf>
    <xf numFmtId="179" fontId="21" fillId="0" borderId="1" xfId="8" applyNumberFormat="true" applyFont="true" applyFill="true" applyBorder="true" applyAlignment="true">
      <alignment horizontal="center" vertical="center" wrapText="true"/>
    </xf>
    <xf numFmtId="179" fontId="19" fillId="0" borderId="1" xfId="8" applyNumberFormat="true" applyFont="true" applyFill="true" applyBorder="true" applyAlignment="true">
      <alignment horizontal="center" vertical="center" wrapText="true"/>
    </xf>
    <xf numFmtId="179" fontId="19" fillId="0" borderId="1" xfId="0" applyNumberFormat="true" applyFont="true" applyFill="true" applyBorder="true" applyAlignment="true">
      <alignment horizontal="center" vertical="center" wrapText="true"/>
    </xf>
    <xf numFmtId="179" fontId="20" fillId="0" borderId="1" xfId="7" applyNumberFormat="true" applyFont="true" applyFill="true" applyBorder="true" applyAlignment="true">
      <alignment horizontal="center" vertical="center" wrapText="true"/>
    </xf>
    <xf numFmtId="41" fontId="3" fillId="0" borderId="1" xfId="7" applyNumberFormat="true" applyFont="true" applyFill="true" applyBorder="true" applyAlignment="true">
      <alignment horizontal="center" vertical="center" wrapText="true"/>
    </xf>
    <xf numFmtId="0" fontId="3" fillId="0" borderId="1" xfId="7" applyFont="true" applyFill="true" applyBorder="true" applyAlignment="true">
      <alignment horizontal="left" vertical="center" wrapText="true"/>
    </xf>
    <xf numFmtId="0" fontId="19" fillId="0" borderId="1" xfId="7" applyNumberFormat="true" applyFont="true" applyFill="true" applyBorder="true" applyAlignment="true">
      <alignment horizontal="left" vertical="center" wrapText="true"/>
    </xf>
    <xf numFmtId="0" fontId="22" fillId="0" borderId="1" xfId="7" applyNumberFormat="true" applyFont="true" applyFill="true" applyBorder="true" applyAlignment="true">
      <alignment horizontal="left" vertical="center" wrapText="true"/>
    </xf>
    <xf numFmtId="179" fontId="19" fillId="0" borderId="1" xfId="7" applyNumberFormat="true" applyFont="true" applyFill="true" applyBorder="true" applyAlignment="true">
      <alignment horizontal="center" vertical="center" wrapText="true"/>
    </xf>
    <xf numFmtId="0" fontId="19" fillId="0" borderId="1" xfId="7" applyNumberFormat="true" applyFont="true" applyFill="true" applyBorder="true" applyAlignment="true">
      <alignment horizontal="center" vertical="center" wrapText="true"/>
    </xf>
    <xf numFmtId="0" fontId="23" fillId="0" borderId="0" xfId="7" applyFont="true" applyFill="true" applyAlignment="true">
      <alignment horizontal="right" vertical="center"/>
    </xf>
    <xf numFmtId="178" fontId="2" fillId="0" borderId="1" xfId="39" applyNumberFormat="true" applyFont="true" applyFill="true" applyBorder="true" applyAlignment="true">
      <alignment horizontal="center" vertical="center"/>
    </xf>
    <xf numFmtId="0" fontId="2" fillId="0" borderId="1" xfId="39" applyNumberFormat="true" applyFont="true" applyFill="true" applyBorder="true" applyAlignment="true">
      <alignment horizontal="left" vertical="center" wrapText="true"/>
    </xf>
    <xf numFmtId="179" fontId="2" fillId="0" borderId="1" xfId="39" applyNumberFormat="true" applyFont="true" applyFill="true" applyBorder="true" applyAlignment="true">
      <alignment horizontal="center" vertical="center" wrapText="true"/>
    </xf>
    <xf numFmtId="0" fontId="2" fillId="0" borderId="1" xfId="39" applyNumberFormat="true" applyFont="true" applyFill="true" applyBorder="true" applyAlignment="true">
      <alignment horizontal="center" vertical="center" wrapText="true"/>
    </xf>
    <xf numFmtId="178" fontId="2" fillId="0" borderId="1" xfId="39" applyNumberFormat="true" applyFont="true" applyFill="true" applyBorder="true" applyAlignment="true">
      <alignment horizontal="center" vertical="center" wrapText="true"/>
    </xf>
    <xf numFmtId="0" fontId="2" fillId="0" borderId="1" xfId="15" applyFont="true" applyFill="true" applyBorder="true" applyAlignment="true">
      <alignment horizontal="center" vertical="center" wrapText="true"/>
    </xf>
    <xf numFmtId="0" fontId="2" fillId="0" borderId="1" xfId="15" applyFont="true" applyFill="true" applyBorder="true" applyAlignment="true">
      <alignment horizontal="left" vertical="center" wrapText="true"/>
    </xf>
    <xf numFmtId="179" fontId="5" fillId="0" borderId="1" xfId="52" applyNumberFormat="true" applyFont="true" applyFill="true" applyBorder="true" applyAlignment="true">
      <alignment horizontal="left" vertical="center" wrapText="true"/>
    </xf>
    <xf numFmtId="179" fontId="5" fillId="0" borderId="1" xfId="52" applyNumberFormat="true" applyFont="true" applyFill="true" applyBorder="true" applyAlignment="true">
      <alignment horizontal="center" vertical="center" wrapText="true"/>
    </xf>
    <xf numFmtId="179" fontId="5" fillId="0" borderId="1" xfId="7" applyNumberFormat="true" applyFont="true" applyFill="true" applyBorder="true" applyAlignment="true">
      <alignment horizontal="left" vertical="center" wrapText="true"/>
    </xf>
    <xf numFmtId="0" fontId="4" fillId="0" borderId="2" xfId="7" applyNumberFormat="true"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2" fillId="0" borderId="1" xfId="39" applyNumberFormat="true" applyFont="true" applyFill="true" applyBorder="true" applyAlignment="true">
      <alignment vertical="center" wrapText="true"/>
    </xf>
    <xf numFmtId="178" fontId="2" fillId="0" borderId="1" xfId="15" applyNumberFormat="true" applyFont="true" applyFill="true" applyBorder="true" applyAlignment="true">
      <alignment horizontal="center" vertical="center" wrapText="true"/>
    </xf>
    <xf numFmtId="0" fontId="4" fillId="0" borderId="6" xfId="0" applyFont="true" applyFill="true" applyBorder="true" applyAlignment="true">
      <alignment horizontal="left" vertical="center" wrapText="true"/>
    </xf>
    <xf numFmtId="179" fontId="4" fillId="0" borderId="6" xfId="0" applyNumberFormat="true" applyFont="true" applyFill="true" applyBorder="true" applyAlignment="true">
      <alignment horizontal="center" vertical="center" wrapText="true"/>
    </xf>
    <xf numFmtId="179" fontId="4" fillId="0" borderId="11" xfId="0" applyNumberFormat="true" applyFont="true" applyFill="true" applyBorder="true" applyAlignment="true">
      <alignment horizontal="center" vertical="center" wrapText="true"/>
    </xf>
    <xf numFmtId="0" fontId="23" fillId="0" borderId="0" xfId="7" applyFont="true" applyFill="true" applyAlignment="true">
      <alignment horizontal="left" vertical="center"/>
    </xf>
    <xf numFmtId="0" fontId="0" fillId="0" borderId="0" xfId="0" applyFont="true" applyFill="true" applyBorder="true" applyAlignment="true">
      <alignment vertical="center"/>
    </xf>
    <xf numFmtId="0" fontId="1" fillId="0" borderId="0" xfId="0" applyFont="true" applyFill="true" applyBorder="true" applyAlignment="true">
      <alignment horizontal="center"/>
    </xf>
    <xf numFmtId="0" fontId="0" fillId="0" borderId="0" xfId="0" applyFont="true" applyFill="true" applyBorder="true" applyAlignment="true">
      <alignment horizontal="center"/>
    </xf>
    <xf numFmtId="0" fontId="0" fillId="0" borderId="0" xfId="0" applyFont="true" applyFill="true" applyBorder="true" applyAlignment="true"/>
    <xf numFmtId="0" fontId="2" fillId="0" borderId="4" xfId="7" applyFont="true" applyFill="true" applyBorder="true" applyAlignment="true">
      <alignment horizontal="left" vertical="center" wrapText="true"/>
    </xf>
    <xf numFmtId="0" fontId="4" fillId="0" borderId="4" xfId="7" applyNumberFormat="true" applyFont="true" applyFill="true" applyBorder="true" applyAlignment="true">
      <alignment horizontal="left" vertical="center" wrapText="true"/>
    </xf>
    <xf numFmtId="0" fontId="4" fillId="0" borderId="1" xfId="13" applyNumberFormat="true" applyFont="true" applyFill="true" applyBorder="true" applyAlignment="true">
      <alignment horizontal="left" vertical="center" wrapText="true"/>
    </xf>
    <xf numFmtId="41" fontId="0" fillId="0" borderId="0" xfId="0" applyNumberFormat="true" applyFont="true" applyFill="true" applyBorder="true" applyAlignment="true"/>
    <xf numFmtId="178" fontId="3"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41" fontId="0" fillId="0" borderId="0" xfId="0" applyNumberFormat="true" applyFont="true" applyFill="true" applyBorder="true" applyAlignment="true">
      <alignment horizontal="center"/>
    </xf>
    <xf numFmtId="0" fontId="1" fillId="0" borderId="0" xfId="0" applyFont="true" applyFill="true" applyBorder="true" applyAlignment="true">
      <alignment horizontal="left"/>
    </xf>
    <xf numFmtId="0" fontId="0" fillId="0" borderId="0" xfId="0" applyFont="true" applyFill="true" applyBorder="true" applyAlignment="true">
      <alignment horizontal="center" vertical="center"/>
    </xf>
    <xf numFmtId="0" fontId="0" fillId="0" borderId="0" xfId="0" applyFont="true" applyFill="true" applyBorder="true" applyAlignment="true">
      <alignment horizontal="left" vertical="center"/>
    </xf>
    <xf numFmtId="0" fontId="5" fillId="0" borderId="1" xfId="0" applyFont="true" applyFill="true" applyBorder="true" applyAlignment="true">
      <alignment vertical="center" wrapText="true"/>
    </xf>
    <xf numFmtId="0" fontId="1" fillId="0" borderId="0" xfId="13" applyFont="true" applyFill="true" applyBorder="true" applyAlignment="true">
      <alignment horizontal="center"/>
    </xf>
    <xf numFmtId="0" fontId="1" fillId="0" borderId="0" xfId="13" applyFont="true" applyFill="true" applyBorder="true" applyAlignment="true">
      <alignment horizontal="left"/>
    </xf>
    <xf numFmtId="0" fontId="4" fillId="0" borderId="0" xfId="13" applyFont="true" applyFill="true" applyBorder="true" applyAlignment="true">
      <alignment horizontal="center"/>
    </xf>
    <xf numFmtId="0" fontId="4" fillId="0" borderId="0" xfId="13" applyNumberFormat="true" applyFont="true" applyFill="true" applyBorder="true" applyAlignment="true">
      <alignment horizontal="left" vertical="center"/>
    </xf>
    <xf numFmtId="0" fontId="3" fillId="0" borderId="1" xfId="13" applyFont="true" applyFill="true" applyBorder="true" applyAlignment="true" applyProtection="true">
      <alignment horizontal="center" vertical="center" wrapText="true"/>
    </xf>
    <xf numFmtId="0" fontId="3" fillId="0" borderId="1" xfId="13" applyNumberFormat="true" applyFont="true" applyFill="true" applyBorder="true" applyAlignment="true" applyProtection="true">
      <alignment horizontal="left" vertical="center" wrapText="true"/>
    </xf>
    <xf numFmtId="179" fontId="3" fillId="0" borderId="1" xfId="13" applyNumberFormat="true" applyFont="true" applyFill="true" applyBorder="true" applyAlignment="true" applyProtection="true">
      <alignment horizontal="center" vertical="center" wrapText="true"/>
    </xf>
    <xf numFmtId="0" fontId="4" fillId="0" borderId="1" xfId="10" applyNumberFormat="true" applyFont="true" applyFill="true" applyBorder="true" applyAlignment="true">
      <alignment horizontal="left" vertical="center" wrapText="true"/>
    </xf>
    <xf numFmtId="0" fontId="4" fillId="0" borderId="1" xfId="54" applyNumberFormat="true" applyFont="true" applyFill="true" applyBorder="true" applyAlignment="true">
      <alignment horizontal="left" vertical="center" wrapText="true"/>
    </xf>
    <xf numFmtId="0" fontId="4" fillId="0" borderId="11" xfId="0" applyNumberFormat="true" applyFont="true" applyFill="true" applyBorder="true" applyAlignment="true">
      <alignment horizontal="left" vertical="center" wrapText="true"/>
    </xf>
    <xf numFmtId="0" fontId="4" fillId="0" borderId="11" xfId="0" applyNumberFormat="true" applyFont="true" applyFill="true" applyBorder="true" applyAlignment="true">
      <alignment horizontal="center" vertical="center" wrapText="true"/>
    </xf>
    <xf numFmtId="0" fontId="5" fillId="0" borderId="1" xfId="15" applyNumberFormat="true" applyFont="true" applyFill="true" applyBorder="true" applyAlignment="true">
      <alignment horizontal="center" vertical="center" wrapText="true"/>
    </xf>
    <xf numFmtId="0" fontId="5" fillId="0" borderId="1" xfId="40" applyNumberFormat="true" applyFont="true" applyFill="true" applyBorder="true" applyAlignment="true" applyProtection="true">
      <alignment horizontal="center" vertical="center" wrapText="true"/>
    </xf>
    <xf numFmtId="0" fontId="5" fillId="0" borderId="1" xfId="19" applyNumberFormat="true" applyFont="true" applyFill="true" applyBorder="true" applyAlignment="true" applyProtection="true">
      <alignment horizontal="left" vertical="center" wrapText="true"/>
    </xf>
    <xf numFmtId="0" fontId="5" fillId="0" borderId="1" xfId="19" applyNumberFormat="true" applyFont="true" applyFill="true" applyBorder="true" applyAlignment="true" applyProtection="true">
      <alignment horizontal="center" vertical="center" wrapText="true"/>
    </xf>
    <xf numFmtId="0" fontId="5" fillId="0" borderId="1" xfId="13" applyNumberFormat="true" applyFont="true" applyFill="true" applyBorder="true" applyAlignment="true" applyProtection="true">
      <alignment horizontal="center" vertical="center" wrapText="true"/>
    </xf>
    <xf numFmtId="0" fontId="5" fillId="0" borderId="1" xfId="13" applyNumberFormat="true" applyFont="true" applyFill="true" applyBorder="true" applyAlignment="true">
      <alignment horizontal="center" vertical="center" wrapText="true"/>
    </xf>
    <xf numFmtId="0" fontId="4" fillId="0" borderId="0" xfId="13" applyFont="true" applyFill="true" applyBorder="true" applyAlignment="true">
      <alignment horizontal="left"/>
    </xf>
    <xf numFmtId="179" fontId="4" fillId="0" borderId="0" xfId="13" applyNumberFormat="true" applyFont="true" applyFill="true" applyBorder="true" applyAlignment="true">
      <alignment horizontal="center" vertical="center"/>
    </xf>
    <xf numFmtId="41" fontId="2" fillId="0" borderId="5" xfId="7" applyNumberFormat="true" applyFont="true" applyFill="true" applyBorder="true" applyAlignment="true">
      <alignment horizontal="center" vertical="center" wrapText="true"/>
    </xf>
    <xf numFmtId="0" fontId="0" fillId="0" borderId="6" xfId="0" applyFont="true" applyFill="true" applyBorder="true" applyAlignment="true">
      <alignment vertical="center" wrapText="true"/>
    </xf>
    <xf numFmtId="41" fontId="2" fillId="0" borderId="6" xfId="7" applyNumberFormat="true" applyFont="true" applyFill="true" applyBorder="true" applyAlignment="true">
      <alignment horizontal="center" vertical="center" wrapText="true"/>
    </xf>
    <xf numFmtId="179" fontId="3" fillId="0" borderId="1" xfId="13" applyNumberFormat="true" applyFont="true" applyFill="true" applyBorder="true" applyAlignment="true" applyProtection="true">
      <alignment horizontal="left" vertical="center" wrapText="true"/>
    </xf>
    <xf numFmtId="0" fontId="4" fillId="0" borderId="1" xfId="0" applyNumberFormat="true" applyFont="true" applyFill="true" applyBorder="true" applyAlignment="true">
      <alignment horizontal="justify" vertical="center" wrapText="true"/>
    </xf>
    <xf numFmtId="0" fontId="5" fillId="0" borderId="1" xfId="0" applyNumberFormat="true" applyFont="true" applyFill="true" applyBorder="true" applyAlignment="true">
      <alignment horizontal="justify" vertical="center" wrapText="true"/>
    </xf>
    <xf numFmtId="0" fontId="4" fillId="0" borderId="1" xfId="10" applyNumberFormat="true" applyFont="true" applyFill="true" applyBorder="true" applyAlignment="true">
      <alignment vertical="center" wrapText="true"/>
    </xf>
    <xf numFmtId="0" fontId="5" fillId="0" borderId="1" xfId="0" applyNumberFormat="true" applyFont="true" applyFill="true" applyBorder="true" applyAlignment="true">
      <alignment vertical="center" wrapText="true"/>
    </xf>
    <xf numFmtId="0" fontId="4" fillId="0" borderId="1" xfId="54" applyNumberFormat="true" applyFont="true" applyFill="true" applyBorder="true" applyAlignment="true">
      <alignment vertical="center" wrapText="true"/>
    </xf>
    <xf numFmtId="0" fontId="9" fillId="0" borderId="5" xfId="7"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vertical="center" wrapText="true"/>
    </xf>
    <xf numFmtId="0" fontId="5" fillId="0" borderId="1" xfId="13" applyNumberFormat="true" applyFont="true" applyFill="true" applyBorder="true" applyAlignment="true">
      <alignment horizontal="left" vertical="center" wrapText="true"/>
    </xf>
    <xf numFmtId="41" fontId="4" fillId="0" borderId="0" xfId="13" applyNumberFormat="true" applyFont="true" applyFill="true" applyBorder="true" applyAlignment="true">
      <alignment horizontal="center" vertical="center"/>
    </xf>
    <xf numFmtId="41" fontId="2" fillId="0" borderId="4" xfId="7" applyNumberFormat="true" applyFont="true" applyFill="true" applyBorder="true" applyAlignment="true">
      <alignment horizontal="center" vertical="center" wrapText="true"/>
    </xf>
    <xf numFmtId="41" fontId="2" fillId="0" borderId="12" xfId="7" applyNumberFormat="true" applyFont="true" applyFill="true" applyBorder="true" applyAlignment="true">
      <alignment horizontal="center" vertical="center" wrapText="true"/>
    </xf>
    <xf numFmtId="177" fontId="24" fillId="0" borderId="1" xfId="0" applyNumberFormat="true" applyFont="true" applyFill="true" applyBorder="true" applyAlignment="true">
      <alignment horizontal="center" vertical="center"/>
    </xf>
    <xf numFmtId="179" fontId="9" fillId="0" borderId="5" xfId="7" applyNumberFormat="true" applyFont="true" applyFill="true" applyBorder="true" applyAlignment="true">
      <alignment horizontal="center" vertical="center" wrapText="true"/>
    </xf>
    <xf numFmtId="179" fontId="9" fillId="0" borderId="1" xfId="7" applyNumberFormat="true" applyFont="true" applyFill="true" applyBorder="true" applyAlignment="true">
      <alignment horizontal="center" vertical="center" wrapText="true"/>
    </xf>
    <xf numFmtId="0" fontId="4" fillId="0" borderId="0" xfId="13" applyFont="true" applyFill="true" applyBorder="true" applyAlignment="true">
      <alignment horizontal="center" vertical="center"/>
    </xf>
    <xf numFmtId="0" fontId="4" fillId="0" borderId="0" xfId="13" applyFont="true" applyFill="true" applyBorder="true" applyAlignment="true">
      <alignment horizontal="right" vertical="center"/>
    </xf>
    <xf numFmtId="41" fontId="2" fillId="0" borderId="2" xfId="7" applyNumberFormat="true" applyFont="true" applyFill="true" applyBorder="true" applyAlignment="true">
      <alignment horizontal="center" vertical="center" wrapText="true"/>
    </xf>
    <xf numFmtId="0" fontId="5" fillId="0" borderId="1" xfId="15" applyNumberFormat="true" applyFont="true" applyFill="true" applyBorder="true" applyAlignment="true">
      <alignment vertical="center" wrapText="true"/>
    </xf>
    <xf numFmtId="0" fontId="1" fillId="0" borderId="0" xfId="7" applyFont="true" applyFill="true" applyAlignment="true">
      <alignment horizontal="left" vertical="center" wrapText="true"/>
    </xf>
    <xf numFmtId="0" fontId="23" fillId="0" borderId="0" xfId="7" applyFont="true" applyFill="true" applyAlignment="true">
      <alignment horizontal="left" vertical="center" wrapText="true"/>
    </xf>
    <xf numFmtId="0" fontId="23" fillId="0" borderId="0" xfId="7" applyFont="true" applyFill="true" applyAlignment="true">
      <alignment horizontal="center" vertical="center"/>
    </xf>
    <xf numFmtId="0" fontId="4" fillId="0" borderId="5" xfId="7" applyNumberFormat="true" applyFont="true" applyFill="true" applyBorder="true" applyAlignment="true">
      <alignment horizontal="left" vertical="center" wrapText="true"/>
    </xf>
    <xf numFmtId="0" fontId="4" fillId="0" borderId="5" xfId="7" applyNumberFormat="true" applyFont="true" applyFill="true" applyBorder="true" applyAlignment="true">
      <alignment horizontal="center" vertical="center" wrapText="true"/>
    </xf>
    <xf numFmtId="0" fontId="4" fillId="0" borderId="5" xfId="7" applyNumberFormat="true" applyFont="true" applyFill="true" applyBorder="true" applyAlignment="true">
      <alignment vertical="center" wrapText="true"/>
    </xf>
    <xf numFmtId="0" fontId="23" fillId="0" borderId="0" xfId="7" applyFont="true" applyFill="true" applyAlignment="true">
      <alignment horizontal="right" vertical="center" wrapText="true"/>
    </xf>
    <xf numFmtId="179" fontId="4" fillId="0" borderId="5" xfId="7" applyNumberFormat="true" applyFont="true" applyFill="true" applyBorder="true" applyAlignment="true">
      <alignment horizontal="center" vertical="center" wrapText="true"/>
    </xf>
    <xf numFmtId="0" fontId="4" fillId="0" borderId="6" xfId="7" applyNumberFormat="true" applyFont="true" applyFill="true" applyBorder="true" applyAlignment="true">
      <alignment horizontal="center" vertical="center" wrapText="true"/>
    </xf>
    <xf numFmtId="0" fontId="4" fillId="0" borderId="6" xfId="7" applyNumberFormat="true" applyFont="true" applyFill="true" applyBorder="true" applyAlignment="true">
      <alignment horizontal="left" vertical="center" wrapText="true"/>
    </xf>
    <xf numFmtId="0" fontId="7" fillId="0" borderId="0" xfId="7" applyFont="true" applyFill="true" applyAlignment="true">
      <alignment horizontal="left" vertical="center"/>
    </xf>
    <xf numFmtId="0" fontId="4" fillId="0" borderId="0" xfId="7" applyFont="true" applyFill="true"/>
    <xf numFmtId="0" fontId="4" fillId="0" borderId="0" xfId="7" applyFont="true" applyFill="true" applyAlignment="true">
      <alignment horizontal="center" vertical="center"/>
    </xf>
    <xf numFmtId="0" fontId="2" fillId="0" borderId="0" xfId="39" applyFont="true" applyFill="true"/>
    <xf numFmtId="0" fontId="2" fillId="0" borderId="0" xfId="7" applyFont="true" applyFill="true" applyBorder="true" applyAlignment="true"/>
    <xf numFmtId="0" fontId="4" fillId="0" borderId="0" xfId="7" applyFont="true" applyFill="true" applyAlignment="true"/>
    <xf numFmtId="0" fontId="5" fillId="0" borderId="0" xfId="0" applyFont="true" applyFill="true" applyAlignment="true">
      <alignment vertical="center" wrapText="true"/>
    </xf>
    <xf numFmtId="0" fontId="5" fillId="0" borderId="0" xfId="0" applyFont="true" applyFill="true" applyAlignment="true">
      <alignment horizontal="center" vertical="center"/>
    </xf>
    <xf numFmtId="0" fontId="2" fillId="0" borderId="1" xfId="7" applyNumberFormat="true" applyFont="true" applyFill="true" applyBorder="true" applyAlignment="true">
      <alignment wrapText="true"/>
    </xf>
    <xf numFmtId="0" fontId="4" fillId="0" borderId="1" xfId="15" applyNumberFormat="true" applyFont="true" applyFill="true" applyBorder="true" applyAlignment="true">
      <alignment horizontal="center" vertical="center" wrapText="true"/>
    </xf>
    <xf numFmtId="179" fontId="4" fillId="0" borderId="1" xfId="13" applyNumberFormat="true" applyFont="true" applyFill="true" applyBorder="true" applyAlignment="true">
      <alignment horizontal="center" vertical="center" wrapText="true"/>
    </xf>
    <xf numFmtId="0" fontId="2" fillId="0" borderId="1" xfId="7" applyNumberFormat="true" applyFont="true" applyFill="true" applyBorder="true" applyAlignment="true">
      <alignment horizontal="left" wrapText="true"/>
    </xf>
    <xf numFmtId="179" fontId="4" fillId="0" borderId="1" xfId="7" applyNumberFormat="true" applyFont="true" applyFill="true" applyBorder="true" applyAlignment="true">
      <alignment horizontal="left" vertical="center" wrapText="true"/>
    </xf>
    <xf numFmtId="0" fontId="4" fillId="0" borderId="1" xfId="15" applyNumberFormat="true" applyFont="true" applyFill="true" applyBorder="true" applyAlignment="true">
      <alignment horizontal="left" vertical="center" wrapText="true"/>
    </xf>
    <xf numFmtId="179" fontId="4" fillId="0" borderId="1" xfId="15" applyNumberFormat="true" applyFont="true" applyFill="true" applyBorder="true" applyAlignment="true">
      <alignment horizontal="center" vertical="center" wrapText="true"/>
    </xf>
    <xf numFmtId="49" fontId="4" fillId="0" borderId="1" xfId="10" applyNumberFormat="true" applyFont="true" applyFill="true" applyBorder="true" applyAlignment="true">
      <alignment horizontal="left" vertical="center" wrapText="true"/>
    </xf>
    <xf numFmtId="0" fontId="5" fillId="0" borderId="1" xfId="10" applyNumberFormat="true" applyFont="true" applyFill="true" applyBorder="true" applyAlignment="true">
      <alignment horizontal="center" vertical="center" wrapText="true"/>
    </xf>
    <xf numFmtId="0" fontId="4" fillId="0" borderId="1" xfId="63" applyNumberFormat="true" applyFont="true" applyFill="true" applyBorder="true" applyAlignment="true">
      <alignment horizontal="center" vertical="center"/>
    </xf>
    <xf numFmtId="0" fontId="5" fillId="0" borderId="1" xfId="63" applyNumberFormat="true" applyFont="true" applyFill="true" applyBorder="true" applyAlignment="true">
      <alignment horizontal="center" vertical="center" wrapText="true"/>
    </xf>
    <xf numFmtId="0" fontId="4" fillId="0" borderId="1" xfId="15" applyNumberFormat="true" applyFont="true" applyFill="true" applyBorder="true" applyAlignment="true">
      <alignment horizontal="center" vertical="center"/>
    </xf>
    <xf numFmtId="179" fontId="5" fillId="0" borderId="1" xfId="13" applyNumberFormat="true" applyFont="true" applyFill="true" applyBorder="true" applyAlignment="true">
      <alignment horizontal="center" vertical="center" wrapText="true"/>
    </xf>
    <xf numFmtId="0" fontId="5" fillId="0" borderId="1" xfId="15" applyNumberFormat="true" applyFont="true" applyFill="true" applyBorder="true" applyAlignment="true">
      <alignment horizontal="center" vertical="center"/>
    </xf>
    <xf numFmtId="0" fontId="5" fillId="0" borderId="1" xfId="0" applyFont="true" applyFill="true" applyBorder="true" applyAlignment="true">
      <alignment vertical="center"/>
    </xf>
    <xf numFmtId="179" fontId="4" fillId="0" borderId="1" xfId="15" applyNumberFormat="true" applyFont="true" applyFill="true" applyBorder="true" applyAlignment="true">
      <alignment horizontal="left" vertical="center" wrapText="true"/>
    </xf>
    <xf numFmtId="0" fontId="2" fillId="0" borderId="2" xfId="7" applyFont="true" applyFill="true" applyBorder="true" applyAlignment="true">
      <alignment horizontal="center" vertical="center" wrapText="true"/>
    </xf>
    <xf numFmtId="0" fontId="2" fillId="0" borderId="1" xfId="39" applyFont="true" applyFill="true" applyBorder="true" applyAlignment="true">
      <alignment vertical="center"/>
    </xf>
    <xf numFmtId="0" fontId="2" fillId="0" borderId="2" xfId="7" applyFont="true" applyFill="true" applyBorder="true" applyAlignment="true"/>
    <xf numFmtId="0" fontId="4" fillId="0" borderId="2" xfId="7" applyFont="true" applyFill="true" applyBorder="true" applyAlignment="true"/>
    <xf numFmtId="0" fontId="5" fillId="0" borderId="0" xfId="0" applyFont="true" applyFill="true" applyAlignment="true">
      <alignment vertical="center"/>
    </xf>
    <xf numFmtId="0" fontId="1" fillId="2" borderId="0" xfId="7" applyFont="true" applyFill="true" applyBorder="true" applyAlignment="true">
      <alignment horizontal="center" vertical="center"/>
    </xf>
    <xf numFmtId="0" fontId="7" fillId="2" borderId="0" xfId="7" applyFont="true" applyFill="true" applyBorder="true" applyAlignment="true">
      <alignment horizontal="center" vertical="center"/>
    </xf>
    <xf numFmtId="0" fontId="2" fillId="2" borderId="5" xfId="7" applyFont="true" applyFill="true" applyBorder="true" applyAlignment="true">
      <alignment horizontal="center" vertical="center" wrapText="true"/>
    </xf>
    <xf numFmtId="0" fontId="2" fillId="2" borderId="6" xfId="7" applyFont="true" applyFill="true" applyBorder="true" applyAlignment="true">
      <alignment horizontal="center" vertical="center" wrapText="true"/>
    </xf>
    <xf numFmtId="0" fontId="4" fillId="2" borderId="1" xfId="7" applyNumberFormat="true" applyFont="true" applyFill="true" applyBorder="true" applyAlignment="true">
      <alignment horizontal="center" vertical="center" wrapText="true"/>
    </xf>
    <xf numFmtId="0" fontId="2" fillId="2" borderId="1" xfId="7" applyNumberFormat="true" applyFont="true" applyFill="true" applyBorder="true" applyAlignment="true">
      <alignment horizontal="left" vertical="center" wrapText="true"/>
    </xf>
    <xf numFmtId="0" fontId="2" fillId="2" borderId="1" xfId="7" applyNumberFormat="true" applyFont="true" applyFill="true" applyBorder="true" applyAlignment="true" applyProtection="true">
      <alignment horizontal="center" vertical="center" wrapText="true"/>
    </xf>
    <xf numFmtId="0" fontId="5" fillId="2" borderId="1" xfId="0" applyFont="true" applyFill="true" applyBorder="true" applyAlignment="true">
      <alignment horizontal="center" vertical="center" wrapText="true"/>
    </xf>
    <xf numFmtId="0" fontId="1" fillId="2" borderId="0" xfId="7" applyFont="true" applyFill="true" applyBorder="true" applyAlignment="true">
      <alignment horizontal="left" vertical="center"/>
    </xf>
    <xf numFmtId="0" fontId="7" fillId="2" borderId="0" xfId="7" applyFont="true" applyFill="true" applyBorder="true" applyAlignment="true">
      <alignment horizontal="left" vertical="center"/>
    </xf>
    <xf numFmtId="41" fontId="2" fillId="2" borderId="5" xfId="7" applyNumberFormat="true" applyFont="true" applyFill="true" applyBorder="true" applyAlignment="true">
      <alignment horizontal="center" vertical="center" wrapText="true"/>
    </xf>
    <xf numFmtId="0" fontId="0" fillId="0" borderId="6" xfId="0" applyFont="true" applyFill="true" applyBorder="true" applyAlignment="true">
      <alignment horizontal="center" vertical="center" wrapText="true"/>
    </xf>
    <xf numFmtId="178" fontId="2" fillId="2" borderId="1" xfId="7" applyNumberFormat="true" applyFont="true" applyFill="true" applyBorder="true" applyAlignment="true">
      <alignment horizontal="center" vertical="center" wrapText="true"/>
    </xf>
    <xf numFmtId="179" fontId="2" fillId="2" borderId="1" xfId="7" applyNumberFormat="true" applyFont="true" applyFill="true" applyBorder="true" applyAlignment="true" applyProtection="true">
      <alignment horizontal="center" vertical="center" wrapText="true"/>
    </xf>
    <xf numFmtId="41" fontId="2" fillId="2" borderId="4" xfId="7" applyNumberFormat="true" applyFont="true" applyFill="true" applyBorder="true" applyAlignment="true">
      <alignment horizontal="center" vertical="center" wrapText="true"/>
    </xf>
    <xf numFmtId="41" fontId="2" fillId="2" borderId="12" xfId="7" applyNumberFormat="true" applyFont="true" applyFill="true" applyBorder="true" applyAlignment="true">
      <alignment horizontal="center" vertical="center" wrapText="true"/>
    </xf>
    <xf numFmtId="41" fontId="2" fillId="2" borderId="6" xfId="7" applyNumberFormat="true" applyFont="true" applyFill="true" applyBorder="true" applyAlignment="true">
      <alignment horizontal="center" vertical="center" wrapText="true"/>
    </xf>
    <xf numFmtId="0" fontId="5" fillId="2" borderId="0" xfId="7" applyFont="true" applyFill="true" applyBorder="true" applyAlignment="true">
      <alignment horizontal="center" vertical="center"/>
    </xf>
    <xf numFmtId="41" fontId="2" fillId="2" borderId="2" xfId="7"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left" vertical="center" wrapText="true"/>
    </xf>
    <xf numFmtId="0" fontId="1" fillId="2" borderId="0" xfId="7" applyFont="true" applyFill="true" applyBorder="true" applyAlignment="true">
      <alignment horizontal="center"/>
    </xf>
    <xf numFmtId="0" fontId="4" fillId="2" borderId="3" xfId="7" applyFont="true" applyFill="true" applyBorder="true" applyAlignment="true">
      <alignment horizontal="right"/>
    </xf>
    <xf numFmtId="0" fontId="4" fillId="2" borderId="3" xfId="7" applyFont="true" applyFill="true" applyBorder="true" applyAlignment="true">
      <alignment horizontal="center"/>
    </xf>
    <xf numFmtId="0" fontId="3" fillId="2" borderId="1" xfId="7" applyNumberFormat="true"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0" fontId="5" fillId="2" borderId="1" xfId="7" applyNumberFormat="true" applyFont="true" applyFill="true" applyBorder="true" applyAlignment="true">
      <alignment horizontal="center" vertical="center" wrapText="true"/>
    </xf>
    <xf numFmtId="0" fontId="4" fillId="0" borderId="6" xfId="7" applyNumberFormat="true" applyFont="true" applyFill="true" applyBorder="true" applyAlignment="true">
      <alignment vertical="center" wrapText="true"/>
    </xf>
    <xf numFmtId="177" fontId="5" fillId="0" borderId="1" xfId="0" applyNumberFormat="true" applyFont="true" applyFill="true" applyBorder="true" applyAlignment="true">
      <alignment horizontal="left" vertical="center" wrapText="true"/>
    </xf>
    <xf numFmtId="49" fontId="5" fillId="0" borderId="6" xfId="0" applyNumberFormat="true" applyFont="true" applyFill="true" applyBorder="true" applyAlignment="true">
      <alignment horizontal="left" vertical="center" wrapText="true"/>
    </xf>
    <xf numFmtId="0" fontId="4" fillId="2" borderId="6" xfId="7"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xf>
    <xf numFmtId="178" fontId="3" fillId="2" borderId="1" xfId="7" applyNumberFormat="true" applyFont="true" applyFill="true" applyBorder="true" applyAlignment="true">
      <alignment horizontal="center" vertical="center" wrapText="true"/>
    </xf>
    <xf numFmtId="179" fontId="2" fillId="2" borderId="1" xfId="7" applyNumberFormat="true" applyFont="true" applyFill="true" applyBorder="true" applyAlignment="true">
      <alignment horizontal="center" vertical="center" wrapText="true"/>
    </xf>
    <xf numFmtId="41" fontId="3" fillId="2" borderId="1" xfId="7" applyNumberFormat="true" applyFont="true" applyFill="true" applyBorder="true" applyAlignment="true">
      <alignment horizontal="center" vertical="center" wrapText="true"/>
    </xf>
    <xf numFmtId="0" fontId="3" fillId="2" borderId="1" xfId="7" applyFont="true" applyFill="true" applyBorder="true" applyAlignment="true">
      <alignment horizontal="left" vertical="center" wrapText="true"/>
    </xf>
    <xf numFmtId="41" fontId="5" fillId="2" borderId="1" xfId="7" applyNumberFormat="true" applyFont="true" applyFill="true" applyBorder="true" applyAlignment="true">
      <alignment horizontal="center" vertical="center" wrapText="true"/>
    </xf>
    <xf numFmtId="0" fontId="5" fillId="2" borderId="1" xfId="7" applyFont="true" applyFill="true" applyBorder="true" applyAlignment="true">
      <alignment horizontal="left" vertical="center" wrapText="true"/>
    </xf>
    <xf numFmtId="179" fontId="4" fillId="2" borderId="1" xfId="7" applyNumberFormat="true" applyFont="true" applyFill="true" applyBorder="true" applyAlignment="true">
      <alignment horizontal="center" vertical="center" wrapText="true"/>
    </xf>
    <xf numFmtId="179" fontId="4" fillId="0" borderId="6" xfId="7"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xf>
    <xf numFmtId="49" fontId="5" fillId="2" borderId="6" xfId="0" applyNumberFormat="true" applyFont="true" applyFill="true" applyBorder="true" applyAlignment="true">
      <alignment horizontal="center" vertical="center" wrapText="true"/>
    </xf>
    <xf numFmtId="49" fontId="5" fillId="2" borderId="6" xfId="0" applyNumberFormat="true" applyFont="true" applyFill="true" applyBorder="true" applyAlignment="true">
      <alignment horizontal="left" vertical="center" wrapText="true"/>
    </xf>
    <xf numFmtId="179" fontId="5" fillId="0" borderId="6" xfId="0" applyNumberFormat="true" applyFont="true" applyFill="true" applyBorder="true" applyAlignment="true">
      <alignment horizontal="center" vertical="center" wrapText="true"/>
    </xf>
    <xf numFmtId="178" fontId="5" fillId="0" borderId="1" xfId="7" applyNumberFormat="true" applyFont="true" applyFill="true" applyBorder="true" applyAlignment="true">
      <alignment horizontal="center" vertical="center" wrapText="true"/>
    </xf>
    <xf numFmtId="179" fontId="5" fillId="2" borderId="6" xfId="0" applyNumberFormat="true" applyFont="true" applyFill="true" applyBorder="true" applyAlignment="true">
      <alignment horizontal="center" vertical="center" wrapText="true"/>
    </xf>
    <xf numFmtId="179" fontId="5" fillId="2" borderId="1" xfId="0" applyNumberFormat="true" applyFont="true" applyFill="true" applyBorder="true" applyAlignment="true">
      <alignment horizontal="center" vertical="center" wrapText="true"/>
    </xf>
    <xf numFmtId="0" fontId="1" fillId="2" borderId="0" xfId="7" applyFont="true" applyFill="true" applyBorder="true" applyAlignment="true">
      <alignment horizontal="left"/>
    </xf>
    <xf numFmtId="0" fontId="4" fillId="2" borderId="3" xfId="7" applyFont="true" applyFill="true" applyBorder="true" applyAlignment="true">
      <alignment horizontal="left"/>
    </xf>
    <xf numFmtId="0" fontId="5" fillId="2" borderId="6" xfId="0" applyNumberFormat="true" applyFont="true" applyFill="true" applyBorder="true" applyAlignment="true">
      <alignment horizontal="left" vertical="center" wrapText="true"/>
    </xf>
    <xf numFmtId="0" fontId="5" fillId="2" borderId="6" xfId="0"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xf>
    <xf numFmtId="0" fontId="3" fillId="0" borderId="1" xfId="0" applyFont="true" applyFill="true" applyBorder="true" applyAlignment="true">
      <alignment vertical="center" wrapText="true"/>
    </xf>
    <xf numFmtId="0" fontId="4" fillId="0" borderId="1" xfId="4" applyNumberFormat="true" applyFont="true" applyFill="true" applyBorder="true" applyAlignment="true">
      <alignment horizontal="center" vertical="center" wrapText="true"/>
    </xf>
    <xf numFmtId="0" fontId="5" fillId="0" borderId="1" xfId="16" applyNumberFormat="true" applyFont="true" applyFill="true" applyBorder="true" applyAlignment="true">
      <alignment horizontal="left" vertical="center" wrapText="true"/>
    </xf>
    <xf numFmtId="0" fontId="5" fillId="0" borderId="1" xfId="16" applyNumberFormat="true" applyFont="true" applyFill="true" applyBorder="true" applyAlignment="true">
      <alignment horizontal="center" vertical="center" wrapText="true"/>
    </xf>
    <xf numFmtId="0" fontId="5" fillId="0" borderId="1" xfId="15" applyFont="true" applyFill="true" applyBorder="true" applyAlignment="true">
      <alignment vertical="center" wrapText="true"/>
    </xf>
    <xf numFmtId="178" fontId="5" fillId="0" borderId="1" xfId="0" applyNumberFormat="true" applyFont="true" applyFill="true" applyBorder="true" applyAlignment="true">
      <alignment vertical="center" wrapText="true"/>
    </xf>
    <xf numFmtId="178" fontId="4" fillId="0" borderId="1" xfId="0" applyNumberFormat="true" applyFont="true" applyFill="true" applyBorder="true" applyAlignment="true">
      <alignment horizontal="center" vertical="center"/>
    </xf>
    <xf numFmtId="179" fontId="5" fillId="0" borderId="1" xfId="0" applyNumberFormat="true" applyFont="true" applyFill="true" applyBorder="true" applyAlignment="true">
      <alignment vertical="center" wrapText="true"/>
    </xf>
    <xf numFmtId="0" fontId="4" fillId="0" borderId="1" xfId="16" applyNumberFormat="true" applyFont="true" applyFill="true" applyBorder="true" applyAlignment="true">
      <alignment horizontal="left" vertical="center" wrapText="true"/>
    </xf>
    <xf numFmtId="0" fontId="5" fillId="0" borderId="6" xfId="0" applyFont="true" applyFill="true" applyBorder="true" applyAlignment="true">
      <alignment horizontal="left" vertical="center" wrapText="true"/>
    </xf>
    <xf numFmtId="0" fontId="5" fillId="0" borderId="6" xfId="0" applyNumberFormat="true" applyFont="true" applyFill="true" applyBorder="true" applyAlignment="true">
      <alignment horizontal="left" vertical="center" wrapText="true"/>
    </xf>
    <xf numFmtId="179" fontId="4" fillId="0" borderId="1" xfId="7" applyNumberFormat="true" applyFont="true" applyFill="true" applyBorder="true" applyAlignment="true">
      <alignment vertical="center"/>
    </xf>
    <xf numFmtId="179" fontId="4" fillId="0" borderId="1" xfId="0" applyNumberFormat="true" applyFont="true" applyFill="true" applyBorder="true" applyAlignment="true">
      <alignment horizontal="center" vertical="center"/>
    </xf>
    <xf numFmtId="178" fontId="2" fillId="0" borderId="1" xfId="0" applyNumberFormat="true" applyFont="true" applyFill="true" applyBorder="true" applyAlignment="true">
      <alignment horizontal="center" vertical="center" wrapText="true"/>
    </xf>
    <xf numFmtId="178" fontId="2" fillId="0" borderId="1" xfId="0" applyNumberFormat="true" applyFont="true" applyFill="true" applyBorder="true" applyAlignment="true">
      <alignment vertical="center" wrapText="true"/>
    </xf>
    <xf numFmtId="0" fontId="5" fillId="0" borderId="1" xfId="2" applyNumberFormat="true" applyFont="true" applyFill="true" applyBorder="true" applyAlignment="true">
      <alignment horizontal="center" vertical="center" wrapText="true"/>
    </xf>
    <xf numFmtId="179" fontId="4" fillId="0" borderId="1" xfId="0" applyNumberFormat="true" applyFont="true" applyFill="true" applyBorder="true" applyAlignment="true">
      <alignment vertical="center" wrapText="true"/>
    </xf>
    <xf numFmtId="0" fontId="5" fillId="0" borderId="1" xfId="0" applyNumberFormat="true" applyFont="true" applyFill="true" applyBorder="true" applyAlignment="true">
      <alignment vertical="center"/>
    </xf>
    <xf numFmtId="179" fontId="4" fillId="0" borderId="1" xfId="16" applyNumberFormat="true" applyFont="true" applyFill="true" applyBorder="true" applyAlignment="true">
      <alignment horizontal="center" vertical="center" wrapText="true"/>
    </xf>
    <xf numFmtId="0" fontId="0" fillId="0" borderId="0" xfId="0" applyFont="true" applyFill="true" applyAlignment="true">
      <alignment vertical="center"/>
    </xf>
    <xf numFmtId="0" fontId="2" fillId="0" borderId="1" xfId="7" applyNumberFormat="true" applyFont="true" applyFill="true" applyBorder="true" applyAlignment="true">
      <alignment horizontal="center" vertical="top" wrapText="true"/>
    </xf>
    <xf numFmtId="0" fontId="2" fillId="0" borderId="1" xfId="7" applyNumberFormat="true" applyFont="true" applyFill="true" applyBorder="true" applyAlignment="true" applyProtection="true">
      <alignment horizontal="center" vertical="center" wrapText="true"/>
    </xf>
    <xf numFmtId="0" fontId="2" fillId="0" borderId="1" xfId="7" applyNumberFormat="true" applyFont="true" applyFill="true" applyBorder="true" applyAlignment="true" applyProtection="true">
      <alignment horizontal="left" vertical="center" wrapText="true"/>
    </xf>
    <xf numFmtId="0" fontId="4" fillId="0" borderId="1" xfId="7" applyNumberFormat="true" applyFont="true" applyFill="true" applyBorder="true" applyAlignment="true" applyProtection="true">
      <alignment horizontal="left" vertical="center" wrapText="true"/>
    </xf>
    <xf numFmtId="0" fontId="4" fillId="0" borderId="1" xfId="7" applyNumberFormat="true" applyFont="true" applyFill="true" applyBorder="true" applyAlignment="true" applyProtection="true">
      <alignment horizontal="center" vertical="center" wrapText="true"/>
    </xf>
    <xf numFmtId="41" fontId="4" fillId="0" borderId="1" xfId="7" applyNumberFormat="true" applyFont="true" applyFill="true" applyBorder="true" applyAlignment="true" applyProtection="true">
      <alignment horizontal="center" vertical="center" wrapText="true"/>
    </xf>
    <xf numFmtId="0" fontId="2" fillId="0" borderId="4" xfId="7" applyNumberFormat="true" applyFont="true" applyFill="true" applyBorder="true" applyAlignment="true" applyProtection="true">
      <alignment horizontal="left" vertical="center" wrapText="true"/>
    </xf>
    <xf numFmtId="178" fontId="4" fillId="0" borderId="0" xfId="7" applyNumberFormat="true" applyFont="true" applyFill="true" applyBorder="true" applyAlignment="true"/>
    <xf numFmtId="0" fontId="2" fillId="0" borderId="1" xfId="7" applyNumberFormat="true" applyFont="true" applyFill="true" applyBorder="true" applyAlignment="true">
      <alignment vertical="top" wrapText="true"/>
    </xf>
    <xf numFmtId="0" fontId="2" fillId="0" borderId="1" xfId="7" applyNumberFormat="true" applyFont="true" applyFill="true" applyBorder="true" applyAlignment="true">
      <alignment horizontal="left" vertical="top" wrapText="true"/>
    </xf>
    <xf numFmtId="0" fontId="2" fillId="0" borderId="5" xfId="7" applyNumberFormat="true" applyFont="true" applyFill="true" applyBorder="true" applyAlignment="true" applyProtection="true">
      <alignment vertical="center" wrapText="true"/>
    </xf>
    <xf numFmtId="41" fontId="4" fillId="0" borderId="5" xfId="7" applyNumberFormat="true" applyFont="true" applyFill="true" applyBorder="true" applyAlignment="true" applyProtection="true">
      <alignment horizontal="center" vertical="center" wrapText="true"/>
    </xf>
    <xf numFmtId="179" fontId="4" fillId="0" borderId="1" xfId="7" applyNumberFormat="true" applyFont="true" applyFill="true" applyBorder="true" applyAlignment="true" applyProtection="true">
      <alignment horizontal="center" vertical="center" wrapText="true"/>
    </xf>
    <xf numFmtId="0" fontId="4" fillId="0" borderId="5" xfId="7" applyNumberFormat="true" applyFont="true" applyFill="true" applyBorder="true" applyAlignment="true" applyProtection="true">
      <alignment horizontal="center" vertical="center" wrapText="true"/>
    </xf>
    <xf numFmtId="0" fontId="4" fillId="0" borderId="1" xfId="7" applyNumberFormat="true" applyFont="true" applyFill="true" applyBorder="true" applyAlignment="true" applyProtection="true">
      <alignment vertical="center" wrapText="true"/>
    </xf>
    <xf numFmtId="0" fontId="4" fillId="0" borderId="1" xfId="6" applyNumberFormat="true" applyFont="true" applyFill="true" applyBorder="true" applyAlignment="true" applyProtection="true">
      <alignment horizontal="center" vertical="center" wrapText="true"/>
    </xf>
    <xf numFmtId="0" fontId="4" fillId="0" borderId="1" xfId="7" applyNumberFormat="true" applyFont="true" applyFill="true" applyBorder="true" applyAlignment="true" applyProtection="true">
      <alignment horizontal="center"/>
    </xf>
    <xf numFmtId="41" fontId="4" fillId="0" borderId="0" xfId="7" applyNumberFormat="true" applyFont="true" applyFill="true" applyBorder="true" applyAlignment="true">
      <alignment horizontal="center"/>
    </xf>
    <xf numFmtId="0" fontId="4" fillId="0" borderId="0" xfId="7" applyFont="true" applyFill="true" applyBorder="true" applyAlignment="true">
      <alignment vertical="center"/>
    </xf>
    <xf numFmtId="0" fontId="2" fillId="0" borderId="0" xfId="7" applyFont="true" applyFill="true" applyBorder="true" applyAlignment="true">
      <alignment horizontal="right"/>
    </xf>
    <xf numFmtId="0" fontId="2" fillId="0" borderId="1" xfId="7" applyNumberFormat="true" applyFont="true" applyFill="true" applyBorder="true" applyAlignment="true" applyProtection="true">
      <alignment vertical="center" wrapText="true"/>
    </xf>
    <xf numFmtId="0" fontId="7" fillId="0" borderId="0" xfId="7" applyFont="true" applyFill="true" applyAlignment="true">
      <alignment horizontal="center"/>
    </xf>
    <xf numFmtId="0" fontId="2" fillId="0" borderId="0" xfId="7" applyFont="true" applyFill="true" applyAlignment="true">
      <alignment horizontal="right"/>
    </xf>
    <xf numFmtId="0" fontId="4" fillId="2" borderId="0" xfId="7" applyFont="true" applyFill="true" applyBorder="true" applyAlignment="true"/>
    <xf numFmtId="0" fontId="2" fillId="2" borderId="0" xfId="7" applyFont="true" applyFill="true" applyBorder="true" applyAlignment="true">
      <alignment horizontal="center"/>
    </xf>
    <xf numFmtId="0" fontId="2" fillId="2" borderId="0" xfId="7" applyFont="true" applyFill="true" applyBorder="true" applyAlignment="true"/>
    <xf numFmtId="0" fontId="0" fillId="2" borderId="0" xfId="0" applyFont="true" applyFill="true" applyBorder="true" applyAlignment="true">
      <alignment vertical="center"/>
    </xf>
    <xf numFmtId="0" fontId="0" fillId="2" borderId="0" xfId="0" applyFont="true" applyFill="true" applyBorder="true" applyAlignment="true">
      <alignment horizontal="center" vertical="center"/>
    </xf>
    <xf numFmtId="0" fontId="25" fillId="2" borderId="0" xfId="0" applyFont="true" applyFill="true" applyBorder="true" applyAlignment="true">
      <alignment vertical="center"/>
    </xf>
    <xf numFmtId="0" fontId="26" fillId="2" borderId="0" xfId="0" applyFont="true" applyFill="true" applyBorder="true" applyAlignment="true">
      <alignment horizontal="center" vertical="center"/>
    </xf>
    <xf numFmtId="0" fontId="26" fillId="2" borderId="0" xfId="0" applyFont="true" applyFill="true" applyBorder="true" applyAlignment="true">
      <alignment vertical="center"/>
    </xf>
    <xf numFmtId="0" fontId="27" fillId="2" borderId="0" xfId="7" applyFont="true" applyFill="true" applyBorder="true" applyAlignment="true">
      <alignment horizontal="center" vertical="center"/>
    </xf>
    <xf numFmtId="0" fontId="28" fillId="2" borderId="3" xfId="7" applyFont="true" applyFill="true" applyBorder="true" applyAlignment="true">
      <alignment horizontal="center" vertical="center"/>
    </xf>
    <xf numFmtId="0" fontId="29" fillId="2" borderId="8" xfId="7" applyFont="true" applyFill="true" applyBorder="true" applyAlignment="true">
      <alignment horizontal="center" vertical="center" wrapText="true"/>
    </xf>
    <xf numFmtId="0" fontId="29" fillId="2" borderId="6" xfId="7" applyFont="true" applyFill="true" applyBorder="true" applyAlignment="true">
      <alignment horizontal="center" vertical="center" wrapText="true"/>
    </xf>
    <xf numFmtId="0" fontId="29" fillId="2" borderId="1" xfId="7" applyFont="true" applyFill="true" applyBorder="true" applyAlignment="true">
      <alignment horizontal="center" vertical="center" wrapText="true"/>
    </xf>
    <xf numFmtId="179" fontId="29" fillId="2" borderId="1" xfId="7" applyNumberFormat="true" applyFont="true" applyFill="true" applyBorder="true" applyAlignment="true">
      <alignment horizontal="center" vertical="center" wrapText="true"/>
    </xf>
    <xf numFmtId="0" fontId="30" fillId="2" borderId="1" xfId="7" applyFont="true" applyFill="true" applyBorder="true" applyAlignment="true">
      <alignment horizontal="center" vertical="center" wrapText="true"/>
    </xf>
    <xf numFmtId="49" fontId="30" fillId="2" borderId="1" xfId="7" applyNumberFormat="true" applyFont="true" applyFill="true" applyBorder="true" applyAlignment="true">
      <alignment horizontal="center" vertical="center" wrapText="true"/>
    </xf>
    <xf numFmtId="179" fontId="30" fillId="2" borderId="1" xfId="7" applyNumberFormat="true" applyFont="true" applyFill="true" applyBorder="true" applyAlignment="true">
      <alignment horizontal="center" vertical="center" wrapText="true"/>
    </xf>
    <xf numFmtId="49" fontId="29" fillId="2" borderId="1" xfId="7" applyNumberFormat="true" applyFont="true" applyFill="true" applyBorder="true" applyAlignment="true">
      <alignment horizontal="center" vertical="center" wrapText="true"/>
    </xf>
    <xf numFmtId="0" fontId="30" fillId="2" borderId="1" xfId="7" applyNumberFormat="true" applyFont="true" applyFill="true" applyBorder="true" applyAlignment="true">
      <alignment horizontal="center" vertical="center" wrapText="true"/>
    </xf>
    <xf numFmtId="0" fontId="31" fillId="2" borderId="0" xfId="7" applyFont="true" applyFill="true" applyBorder="true" applyAlignment="true">
      <alignment horizontal="left" vertical="center" wrapText="true"/>
    </xf>
    <xf numFmtId="0" fontId="31" fillId="2" borderId="0" xfId="7" applyFont="true" applyFill="true" applyBorder="true" applyAlignment="true">
      <alignment horizontal="center" vertical="center" wrapText="true"/>
    </xf>
    <xf numFmtId="49" fontId="31" fillId="2" borderId="0" xfId="7" applyNumberFormat="true" applyFont="true" applyFill="true" applyBorder="true" applyAlignment="true">
      <alignment horizontal="center" vertical="center" wrapText="true"/>
    </xf>
    <xf numFmtId="179" fontId="31" fillId="2" borderId="0" xfId="7" applyNumberFormat="true" applyFont="true" applyFill="true" applyBorder="true" applyAlignment="true">
      <alignment horizontal="center" vertical="center"/>
    </xf>
    <xf numFmtId="41" fontId="29" fillId="2" borderId="13" xfId="7" applyNumberFormat="true" applyFont="true" applyFill="true" applyBorder="true" applyAlignment="true">
      <alignment horizontal="center" vertical="center" wrapText="true"/>
    </xf>
    <xf numFmtId="41" fontId="29" fillId="2" borderId="3" xfId="7" applyNumberFormat="true" applyFont="true" applyFill="true" applyBorder="true" applyAlignment="true">
      <alignment horizontal="center" vertical="center" wrapText="true"/>
    </xf>
    <xf numFmtId="179" fontId="30" fillId="2" borderId="1" xfId="7" applyNumberFormat="true" applyFont="true" applyFill="true" applyBorder="true" applyAlignment="true">
      <alignment horizontal="center" vertical="center"/>
    </xf>
    <xf numFmtId="179" fontId="29" fillId="2" borderId="1" xfId="7" applyNumberFormat="true" applyFont="true" applyFill="true" applyBorder="true" applyAlignment="true">
      <alignment horizontal="center" vertical="center"/>
    </xf>
    <xf numFmtId="179" fontId="31" fillId="2" borderId="0" xfId="7" applyNumberFormat="true" applyFont="true" applyFill="true" applyBorder="true" applyAlignment="true">
      <alignment horizontal="center" vertical="center" wrapText="true"/>
    </xf>
    <xf numFmtId="41" fontId="29" fillId="2" borderId="10" xfId="7" applyNumberFormat="true" applyFont="true" applyFill="true" applyBorder="true" applyAlignment="true">
      <alignment horizontal="center" vertical="center" wrapText="true"/>
    </xf>
    <xf numFmtId="0" fontId="29" fillId="2" borderId="13" xfId="7" applyFont="true" applyFill="true" applyBorder="true" applyAlignment="true">
      <alignment horizontal="center" vertical="center"/>
    </xf>
    <xf numFmtId="0" fontId="29" fillId="2" borderId="3" xfId="7" applyFont="true" applyFill="true" applyBorder="true" applyAlignment="true">
      <alignment horizontal="center" vertical="center"/>
    </xf>
    <xf numFmtId="0" fontId="29" fillId="2" borderId="1" xfId="7" applyNumberFormat="true" applyFont="true" applyFill="true" applyBorder="true" applyAlignment="true">
      <alignment horizontal="center" vertical="center" wrapText="true"/>
    </xf>
    <xf numFmtId="0" fontId="29" fillId="2" borderId="3" xfId="7" applyNumberFormat="true" applyFont="true" applyFill="true" applyBorder="true" applyAlignment="true">
      <alignment horizontal="center" vertical="center" wrapText="true"/>
    </xf>
    <xf numFmtId="0" fontId="29" fillId="2" borderId="10" xfId="7" applyFont="true" applyFill="true" applyBorder="true" applyAlignment="true">
      <alignment horizontal="center" vertical="center"/>
    </xf>
  </cellXfs>
  <cellStyles count="88">
    <cellStyle name="常规" xfId="0" builtinId="0"/>
    <cellStyle name="常规 8 2 2" xfId="1"/>
    <cellStyle name="常规 42 7 3" xfId="2"/>
    <cellStyle name="常规 42 6 2" xfId="3"/>
    <cellStyle name="常规 42 3 2" xfId="4"/>
    <cellStyle name="常规 42 2 3 2 2 2 2" xfId="5"/>
    <cellStyle name="常规 42 2" xfId="6"/>
    <cellStyle name="常规 42" xfId="7"/>
    <cellStyle name="常规 4" xfId="8"/>
    <cellStyle name="常规 3 2" xfId="9"/>
    <cellStyle name="常规 2" xfId="10"/>
    <cellStyle name="常规 15" xfId="11"/>
    <cellStyle name="常规 11" xfId="12"/>
    <cellStyle name="常规 10 8" xfId="13"/>
    <cellStyle name="常规 42 6 3" xfId="14"/>
    <cellStyle name="常规 42 6" xfId="15"/>
    <cellStyle name="常规 42 3 2 2 2 2" xfId="16"/>
    <cellStyle name="常规 8 2" xfId="17"/>
    <cellStyle name="gcd 5" xfId="18"/>
    <cellStyle name="常规 10 8 14" xfId="19"/>
    <cellStyle name="60% - 强调文字颜色 6" xfId="20" builtinId="52"/>
    <cellStyle name="20% - 强调文字颜色 6" xfId="21" builtinId="50"/>
    <cellStyle name="输出" xfId="22" builtinId="21"/>
    <cellStyle name="检查单元格" xfId="23" builtinId="23"/>
    <cellStyle name="差" xfId="24" builtinId="27"/>
    <cellStyle name="常规 15 2 2" xfId="25"/>
    <cellStyle name="标题 1" xfId="26" builtinId="16"/>
    <cellStyle name="常规 42 4 2 2 2" xfId="27"/>
    <cellStyle name="解释性文本" xfId="28" builtinId="53"/>
    <cellStyle name="常规 2 10" xfId="29"/>
    <cellStyle name="标题 2" xfId="30" builtinId="17"/>
    <cellStyle name="40% - 强调文字颜色 5" xfId="31" builtinId="47"/>
    <cellStyle name="千位分隔[0]" xfId="32" builtinId="6"/>
    <cellStyle name="40% - 强调文字颜色 6" xfId="33" builtinId="51"/>
    <cellStyle name="超链接" xfId="34" builtinId="8"/>
    <cellStyle name="强调文字颜色 5" xfId="35" builtinId="45"/>
    <cellStyle name="常规 2 11" xfId="36"/>
    <cellStyle name="标题 3" xfId="37" builtinId="18"/>
    <cellStyle name="常规 42 4" xfId="38"/>
    <cellStyle name="常规 42 2 3 2" xfId="39"/>
    <cellStyle name="常规 20 3" xfId="40"/>
    <cellStyle name="差_业务工作量指标_十三五 商贸服务业重大项目2015-2-5 2 3" xfId="41"/>
    <cellStyle name="汇总" xfId="42" builtinId="25"/>
    <cellStyle name="20% - 强调文字颜色 1" xfId="43" builtinId="30"/>
    <cellStyle name="40% - 强调文字颜色 1" xfId="44" builtinId="31"/>
    <cellStyle name="常规 42 2 3 2 2" xfId="45"/>
    <cellStyle name="强调文字颜色 6" xfId="46" builtinId="49"/>
    <cellStyle name="常规 15 2" xfId="47"/>
    <cellStyle name="千位分隔" xfId="48" builtinId="3"/>
    <cellStyle name="标题" xfId="49" builtinId="15"/>
    <cellStyle name="gcd" xfId="50"/>
    <cellStyle name="已访问的超链接" xfId="51" builtinId="9"/>
    <cellStyle name="常规 2 2" xfId="52"/>
    <cellStyle name="40% - 强调文字颜色 4" xfId="53" builtinId="43"/>
    <cellStyle name="常规 3" xfId="54"/>
    <cellStyle name="链接单元格" xfId="55" builtinId="24"/>
    <cellStyle name="标题 4" xfId="56" builtinId="19"/>
    <cellStyle name="20% - 强调文字颜色 2" xfId="57" builtinId="34"/>
    <cellStyle name="常规 10" xfId="58"/>
    <cellStyle name="货币[0]" xfId="59" builtinId="7"/>
    <cellStyle name="警告文本" xfId="60" builtinId="11"/>
    <cellStyle name="常规 8" xfId="61"/>
    <cellStyle name="40% - 强调文字颜色 2" xfId="62" builtinId="35"/>
    <cellStyle name="常规 42 3" xfId="63"/>
    <cellStyle name="注释" xfId="64" builtinId="10"/>
    <cellStyle name="60% - 强调文字颜色 3" xfId="65" builtinId="40"/>
    <cellStyle name="好" xfId="66" builtinId="26"/>
    <cellStyle name="常规 10 8 2" xfId="67"/>
    <cellStyle name="20% - 强调文字颜色 5" xfId="68" builtinId="46"/>
    <cellStyle name="适中" xfId="69" builtinId="28"/>
    <cellStyle name="计算" xfId="70" builtinId="22"/>
    <cellStyle name="强调文字颜色 1" xfId="71" builtinId="29"/>
    <cellStyle name="60% - 强调文字颜色 4" xfId="72" builtinId="44"/>
    <cellStyle name="常规 42 2 3 2 2 2" xfId="73"/>
    <cellStyle name="60% - 强调文字颜色 1" xfId="74" builtinId="32"/>
    <cellStyle name="强调文字颜色 2" xfId="75" builtinId="33"/>
    <cellStyle name="60% - 强调文字颜色 5" xfId="76" builtinId="48"/>
    <cellStyle name="百分比" xfId="77" builtinId="5"/>
    <cellStyle name="60% - 强调文字颜色 2" xfId="78" builtinId="36"/>
    <cellStyle name="常规 11 2 2" xfId="79"/>
    <cellStyle name="货币" xfId="80" builtinId="4"/>
    <cellStyle name="强调文字颜色 3" xfId="81" builtinId="37"/>
    <cellStyle name="20% - 强调文字颜色 3" xfId="82" builtinId="38"/>
    <cellStyle name="常规 42 2 3 2 2 2 2 2" xfId="83"/>
    <cellStyle name="输入" xfId="84" builtinId="20"/>
    <cellStyle name="40% - 强调文字颜色 3" xfId="85" builtinId="39"/>
    <cellStyle name="强调文字颜色 4" xfId="86" builtinId="41"/>
    <cellStyle name="20% - 强调文字颜色 4" xfId="87" builtinId="42"/>
  </cellStyles>
  <dxfs count="2">
    <dxf>
      <font>
        <color rgb="FF9C0006"/>
      </font>
      <fill>
        <patternFill patternType="solid">
          <bgColor rgb="FFFFC7CE"/>
        </patternFill>
      </fill>
    </dxf>
    <dxf>
      <border>
        <left style="thin">
          <color rgb="FF9C0006"/>
        </left>
        <right style="thin">
          <color rgb="FF9C0006"/>
        </right>
        <top style="thin">
          <color rgb="FF9C0006"/>
        </top>
        <bottom style="thin">
          <color rgb="FF9C0006"/>
        </bottom>
      </border>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8"/>
  <sheetViews>
    <sheetView tabSelected="1" view="pageBreakPreview" zoomScale="80" zoomScaleNormal="70" zoomScaleSheetLayoutView="80" workbookViewId="0">
      <selection activeCell="F4" sqref="F4:F5"/>
    </sheetView>
  </sheetViews>
  <sheetFormatPr defaultColWidth="9" defaultRowHeight="13.5"/>
  <cols>
    <col min="1" max="1" width="12.625" style="463" customWidth="true"/>
    <col min="2" max="2" width="19.25" style="464" customWidth="true"/>
    <col min="3" max="3" width="14" style="464" customWidth="true"/>
    <col min="4" max="4" width="13.25" style="463" customWidth="true"/>
    <col min="5" max="5" width="16.625" style="463" customWidth="true"/>
    <col min="6" max="6" width="16" style="463" customWidth="true"/>
    <col min="7" max="7" width="14.875" style="463" customWidth="true"/>
    <col min="8" max="9" width="14.25" style="463" customWidth="true"/>
    <col min="10" max="10" width="16.375" style="463" customWidth="true"/>
    <col min="11" max="11" width="14.625" style="463" customWidth="true"/>
    <col min="12" max="12" width="13.875" style="463" customWidth="true"/>
    <col min="13" max="13" width="16.75" style="463" customWidth="true"/>
    <col min="14" max="16" width="9" style="463"/>
    <col min="17" max="17" width="21.625" style="463" customWidth="true"/>
    <col min="18" max="16384" width="9" style="463"/>
  </cols>
  <sheetData>
    <row r="1" ht="22.5" spans="1:13">
      <c r="A1" s="465" t="s">
        <v>0</v>
      </c>
      <c r="B1" s="466"/>
      <c r="C1" s="466"/>
      <c r="D1" s="467"/>
      <c r="E1" s="467"/>
      <c r="F1" s="467"/>
      <c r="G1" s="467"/>
      <c r="H1" s="467"/>
      <c r="I1" s="467"/>
      <c r="J1" s="467"/>
      <c r="K1" s="467"/>
      <c r="L1" s="467"/>
      <c r="M1" s="467"/>
    </row>
    <row r="2" s="460" customFormat="true" ht="24" customHeight="true" spans="1:13">
      <c r="A2" s="468" t="s">
        <v>1</v>
      </c>
      <c r="B2" s="468"/>
      <c r="C2" s="468"/>
      <c r="D2" s="468"/>
      <c r="E2" s="468"/>
      <c r="F2" s="468"/>
      <c r="G2" s="468"/>
      <c r="H2" s="468"/>
      <c r="I2" s="468"/>
      <c r="J2" s="468"/>
      <c r="K2" s="468"/>
      <c r="L2" s="468"/>
      <c r="M2" s="468"/>
    </row>
    <row r="3" s="460" customFormat="true" ht="18" customHeight="true" spans="1:13">
      <c r="A3" s="469"/>
      <c r="B3" s="469"/>
      <c r="C3" s="469"/>
      <c r="D3" s="469"/>
      <c r="E3" s="469"/>
      <c r="F3" s="469"/>
      <c r="G3" s="469"/>
      <c r="H3" s="469"/>
      <c r="I3" s="469"/>
      <c r="J3" s="469"/>
      <c r="K3" s="469"/>
      <c r="L3" s="469"/>
      <c r="M3" s="492" t="s">
        <v>2</v>
      </c>
    </row>
    <row r="4" s="461" customFormat="true" ht="30" customHeight="true" spans="1:13">
      <c r="A4" s="470" t="s">
        <v>3</v>
      </c>
      <c r="B4" s="470" t="s">
        <v>4</v>
      </c>
      <c r="C4" s="470" t="s">
        <v>5</v>
      </c>
      <c r="D4" s="470" t="s">
        <v>6</v>
      </c>
      <c r="E4" s="470" t="s">
        <v>7</v>
      </c>
      <c r="F4" s="470" t="s">
        <v>8</v>
      </c>
      <c r="G4" s="483" t="s">
        <v>9</v>
      </c>
      <c r="H4" s="484"/>
      <c r="I4" s="488"/>
      <c r="J4" s="489" t="s">
        <v>10</v>
      </c>
      <c r="K4" s="490"/>
      <c r="L4" s="490"/>
      <c r="M4" s="493"/>
    </row>
    <row r="5" s="461" customFormat="true" ht="39.95" customHeight="true" spans="1:13">
      <c r="A5" s="471"/>
      <c r="B5" s="471"/>
      <c r="C5" s="471"/>
      <c r="D5" s="471"/>
      <c r="E5" s="471"/>
      <c r="F5" s="471"/>
      <c r="G5" s="472" t="s">
        <v>11</v>
      </c>
      <c r="H5" s="472" t="s">
        <v>12</v>
      </c>
      <c r="I5" s="472" t="s">
        <v>13</v>
      </c>
      <c r="J5" s="491" t="s">
        <v>14</v>
      </c>
      <c r="K5" s="491" t="s">
        <v>15</v>
      </c>
      <c r="L5" s="491" t="s">
        <v>16</v>
      </c>
      <c r="M5" s="491" t="s">
        <v>17</v>
      </c>
    </row>
    <row r="6" s="461" customFormat="true" ht="30" customHeight="true" spans="1:13">
      <c r="A6" s="472"/>
      <c r="B6" s="472" t="s">
        <v>18</v>
      </c>
      <c r="C6" s="472"/>
      <c r="D6" s="473">
        <f t="shared" ref="D6:M6" si="0">D7+D11+D15+D18+D22</f>
        <v>316</v>
      </c>
      <c r="E6" s="473">
        <f t="shared" si="0"/>
        <v>20639792.4251</v>
      </c>
      <c r="F6" s="473">
        <f t="shared" si="0"/>
        <v>2315341.316</v>
      </c>
      <c r="G6" s="473">
        <f t="shared" si="0"/>
        <v>93</v>
      </c>
      <c r="H6" s="473">
        <f t="shared" si="0"/>
        <v>97</v>
      </c>
      <c r="I6" s="473">
        <f t="shared" si="0"/>
        <v>126</v>
      </c>
      <c r="J6" s="473">
        <f t="shared" si="0"/>
        <v>850683.14</v>
      </c>
      <c r="K6" s="473">
        <f t="shared" si="0"/>
        <v>40141</v>
      </c>
      <c r="L6" s="473">
        <f t="shared" si="0"/>
        <v>82788</v>
      </c>
      <c r="M6" s="473">
        <f t="shared" si="0"/>
        <v>1341729.05</v>
      </c>
    </row>
    <row r="7" s="461" customFormat="true" ht="30" customHeight="true" spans="1:13">
      <c r="A7" s="472" t="s">
        <v>19</v>
      </c>
      <c r="B7" s="472" t="s">
        <v>20</v>
      </c>
      <c r="C7" s="472"/>
      <c r="D7" s="473">
        <f t="shared" ref="D7:M7" si="1">SUM(D8:D10)</f>
        <v>55</v>
      </c>
      <c r="E7" s="473">
        <f t="shared" si="1"/>
        <v>4157311.7751</v>
      </c>
      <c r="F7" s="473">
        <f t="shared" si="1"/>
        <v>389309</v>
      </c>
      <c r="G7" s="473">
        <f t="shared" si="1"/>
        <v>6</v>
      </c>
      <c r="H7" s="473">
        <f t="shared" si="1"/>
        <v>22</v>
      </c>
      <c r="I7" s="473">
        <f t="shared" si="1"/>
        <v>27</v>
      </c>
      <c r="J7" s="473">
        <f t="shared" si="1"/>
        <v>54400</v>
      </c>
      <c r="K7" s="473">
        <f t="shared" si="1"/>
        <v>10000</v>
      </c>
      <c r="L7" s="473">
        <f t="shared" si="1"/>
        <v>27200</v>
      </c>
      <c r="M7" s="473">
        <f t="shared" si="1"/>
        <v>297709</v>
      </c>
    </row>
    <row r="8" s="462" customFormat="true" ht="30" customHeight="true" spans="1:13">
      <c r="A8" s="474">
        <v>1</v>
      </c>
      <c r="B8" s="474" t="s">
        <v>21</v>
      </c>
      <c r="C8" s="475" t="s">
        <v>22</v>
      </c>
      <c r="D8" s="476">
        <f>'1综合交通'!C5</f>
        <v>4</v>
      </c>
      <c r="E8" s="476">
        <f>'1综合交通'!H5</f>
        <v>1444554.8851</v>
      </c>
      <c r="F8" s="476">
        <f>'1综合交通'!J5</f>
        <v>149000</v>
      </c>
      <c r="G8" s="476">
        <v>0</v>
      </c>
      <c r="H8" s="476">
        <v>4</v>
      </c>
      <c r="I8" s="476">
        <v>0</v>
      </c>
      <c r="J8" s="485">
        <f>'1综合交通'!K5</f>
        <v>0</v>
      </c>
      <c r="K8" s="485">
        <f>'1综合交通'!L5</f>
        <v>0</v>
      </c>
      <c r="L8" s="485">
        <f>'1综合交通'!M5</f>
        <v>0</v>
      </c>
      <c r="M8" s="485">
        <f>'1综合交通'!N5</f>
        <v>149000</v>
      </c>
    </row>
    <row r="9" s="460" customFormat="true" ht="30" customHeight="true" spans="1:13">
      <c r="A9" s="474">
        <v>2</v>
      </c>
      <c r="B9" s="474" t="s">
        <v>23</v>
      </c>
      <c r="C9" s="475" t="s">
        <v>24</v>
      </c>
      <c r="D9" s="476">
        <f>'2市政公用'!C5</f>
        <v>42</v>
      </c>
      <c r="E9" s="476">
        <f>'2市政公用'!H5</f>
        <v>1226291</v>
      </c>
      <c r="F9" s="476">
        <f>'2市政公用'!J5</f>
        <v>205309</v>
      </c>
      <c r="G9" s="476">
        <f>'2市政公用'!C13</f>
        <v>4</v>
      </c>
      <c r="H9" s="476">
        <f>'2市政公用'!C14</f>
        <v>16</v>
      </c>
      <c r="I9" s="476">
        <f>'2市政公用'!C15</f>
        <v>22</v>
      </c>
      <c r="J9" s="485">
        <f>'2市政公用'!K5</f>
        <v>49400</v>
      </c>
      <c r="K9" s="485">
        <f>'2市政公用'!L5</f>
        <v>10000</v>
      </c>
      <c r="L9" s="485">
        <f>'2市政公用'!M5</f>
        <v>2000</v>
      </c>
      <c r="M9" s="485">
        <f>'2市政公用'!N5</f>
        <v>143909</v>
      </c>
    </row>
    <row r="10" s="460" customFormat="true" ht="30" customHeight="true" spans="1:13">
      <c r="A10" s="474">
        <v>3</v>
      </c>
      <c r="B10" s="474" t="s">
        <v>25</v>
      </c>
      <c r="C10" s="475" t="s">
        <v>26</v>
      </c>
      <c r="D10" s="476">
        <f>'3防洪工程'!C5</f>
        <v>9</v>
      </c>
      <c r="E10" s="485">
        <f>'3防洪工程'!H5</f>
        <v>1486465.89</v>
      </c>
      <c r="F10" s="476">
        <f>'3防洪工程'!J5</f>
        <v>35000</v>
      </c>
      <c r="G10" s="476">
        <f>'3防洪工程'!C6</f>
        <v>2</v>
      </c>
      <c r="H10" s="476">
        <f>'3防洪工程'!C7</f>
        <v>2</v>
      </c>
      <c r="I10" s="476">
        <f>'3防洪工程'!C8</f>
        <v>5</v>
      </c>
      <c r="J10" s="485">
        <f>'3防洪工程'!K5</f>
        <v>5000</v>
      </c>
      <c r="K10" s="485">
        <f>'3防洪工程'!L5</f>
        <v>0</v>
      </c>
      <c r="L10" s="485">
        <f>'3防洪工程'!M5</f>
        <v>25200</v>
      </c>
      <c r="M10" s="485">
        <f>'3防洪工程'!N5</f>
        <v>4800</v>
      </c>
    </row>
    <row r="11" s="462" customFormat="true" ht="30" customHeight="true" spans="1:13">
      <c r="A11" s="472" t="s">
        <v>27</v>
      </c>
      <c r="B11" s="472" t="s">
        <v>28</v>
      </c>
      <c r="C11" s="477"/>
      <c r="D11" s="473">
        <f t="shared" ref="D11:M11" si="2">SUM(D12:D14)</f>
        <v>52</v>
      </c>
      <c r="E11" s="486">
        <f t="shared" si="2"/>
        <v>7804283.45</v>
      </c>
      <c r="F11" s="486">
        <f t="shared" si="2"/>
        <v>915906</v>
      </c>
      <c r="G11" s="486">
        <f t="shared" si="2"/>
        <v>18</v>
      </c>
      <c r="H11" s="486">
        <f t="shared" si="2"/>
        <v>17</v>
      </c>
      <c r="I11" s="486">
        <f t="shared" si="2"/>
        <v>17</v>
      </c>
      <c r="J11" s="486">
        <f t="shared" si="2"/>
        <v>631530</v>
      </c>
      <c r="K11" s="486">
        <f t="shared" si="2"/>
        <v>1000</v>
      </c>
      <c r="L11" s="486">
        <f t="shared" si="2"/>
        <v>7000</v>
      </c>
      <c r="M11" s="486">
        <f t="shared" si="2"/>
        <v>276376</v>
      </c>
    </row>
    <row r="12" s="460" customFormat="true" ht="30" customHeight="true" spans="1:13">
      <c r="A12" s="474">
        <v>4</v>
      </c>
      <c r="B12" s="474" t="s">
        <v>29</v>
      </c>
      <c r="C12" s="475" t="s">
        <v>30</v>
      </c>
      <c r="D12" s="476">
        <f>'4土地整理'!C5</f>
        <v>11</v>
      </c>
      <c r="E12" s="485">
        <f>'4土地整理'!H5</f>
        <v>5946180</v>
      </c>
      <c r="F12" s="485">
        <f>'4土地整理'!J5</f>
        <v>603200</v>
      </c>
      <c r="G12" s="485">
        <f>'4土地整理'!C6</f>
        <v>10</v>
      </c>
      <c r="H12" s="485">
        <f>'4土地整理'!C7</f>
        <v>1</v>
      </c>
      <c r="I12" s="485">
        <v>0</v>
      </c>
      <c r="J12" s="485">
        <f>'4土地整理'!K5</f>
        <v>602200</v>
      </c>
      <c r="K12" s="485">
        <f>'4土地整理'!L5</f>
        <v>1000</v>
      </c>
      <c r="L12" s="485">
        <f>'4土地整理'!M5</f>
        <v>0</v>
      </c>
      <c r="M12" s="485">
        <f>'4土地整理'!N5</f>
        <v>0</v>
      </c>
    </row>
    <row r="13" s="460" customFormat="true" ht="30" customHeight="true" spans="1:13">
      <c r="A13" s="474">
        <v>5</v>
      </c>
      <c r="B13" s="474" t="s">
        <v>31</v>
      </c>
      <c r="C13" s="475" t="s">
        <v>32</v>
      </c>
      <c r="D13" s="476">
        <f>'5园区基础设施'!C5</f>
        <v>36</v>
      </c>
      <c r="E13" s="485">
        <f>'5园区基础设施'!H5</f>
        <v>1695801.54</v>
      </c>
      <c r="F13" s="485">
        <f>'5园区基础设施'!J5</f>
        <v>264776</v>
      </c>
      <c r="G13" s="485">
        <f>'5园区基础设施'!C8</f>
        <v>8</v>
      </c>
      <c r="H13" s="485">
        <f>'5园区基础设施'!C9</f>
        <v>14</v>
      </c>
      <c r="I13" s="485">
        <f>'5园区基础设施'!C10</f>
        <v>14</v>
      </c>
      <c r="J13" s="485">
        <f>'5园区基础设施'!K5</f>
        <v>28400</v>
      </c>
      <c r="K13" s="485">
        <f>'5园区基础设施'!L5</f>
        <v>0</v>
      </c>
      <c r="L13" s="485">
        <f>'5园区基础设施'!M5</f>
        <v>0</v>
      </c>
      <c r="M13" s="485">
        <f>'5园区基础设施'!N5</f>
        <v>236376</v>
      </c>
    </row>
    <row r="14" s="460" customFormat="true" ht="30" customHeight="true" spans="1:13">
      <c r="A14" s="474">
        <v>6</v>
      </c>
      <c r="B14" s="474" t="s">
        <v>33</v>
      </c>
      <c r="C14" s="475" t="s">
        <v>34</v>
      </c>
      <c r="D14" s="476">
        <f>'6文旅体'!C5</f>
        <v>5</v>
      </c>
      <c r="E14" s="485">
        <f>'6文旅体'!H5</f>
        <v>162301.91</v>
      </c>
      <c r="F14" s="485">
        <f>'6文旅体'!J5</f>
        <v>47930</v>
      </c>
      <c r="G14" s="485">
        <v>0</v>
      </c>
      <c r="H14" s="485">
        <f>'6文旅体'!C6</f>
        <v>2</v>
      </c>
      <c r="I14" s="485">
        <f>'6文旅体'!C7</f>
        <v>3</v>
      </c>
      <c r="J14" s="485">
        <f>'6文旅体'!K5</f>
        <v>930</v>
      </c>
      <c r="K14" s="485">
        <f>'6文旅体'!L5</f>
        <v>0</v>
      </c>
      <c r="L14" s="485">
        <f>'6文旅体'!M5</f>
        <v>7000</v>
      </c>
      <c r="M14" s="485">
        <f>'6文旅体'!N5</f>
        <v>40000</v>
      </c>
    </row>
    <row r="15" s="462" customFormat="true" ht="30" customHeight="true" spans="1:13">
      <c r="A15" s="472" t="s">
        <v>35</v>
      </c>
      <c r="B15" s="472" t="s">
        <v>36</v>
      </c>
      <c r="C15" s="477"/>
      <c r="D15" s="473">
        <f t="shared" ref="D15:M15" si="3">SUM(D16:D17)</f>
        <v>25</v>
      </c>
      <c r="E15" s="486">
        <f t="shared" si="3"/>
        <v>371739</v>
      </c>
      <c r="F15" s="486">
        <f t="shared" si="3"/>
        <v>53400</v>
      </c>
      <c r="G15" s="486">
        <f t="shared" si="3"/>
        <v>13</v>
      </c>
      <c r="H15" s="486">
        <f t="shared" si="3"/>
        <v>3</v>
      </c>
      <c r="I15" s="486">
        <f t="shared" si="3"/>
        <v>9</v>
      </c>
      <c r="J15" s="486">
        <f t="shared" si="3"/>
        <v>16000</v>
      </c>
      <c r="K15" s="486">
        <f t="shared" si="3"/>
        <v>0</v>
      </c>
      <c r="L15" s="486">
        <f t="shared" si="3"/>
        <v>0</v>
      </c>
      <c r="M15" s="486">
        <f t="shared" si="3"/>
        <v>37400</v>
      </c>
    </row>
    <row r="16" s="460" customFormat="true" ht="30" customHeight="true" spans="1:13">
      <c r="A16" s="474">
        <v>7</v>
      </c>
      <c r="B16" s="474" t="s">
        <v>37</v>
      </c>
      <c r="C16" s="475" t="s">
        <v>38</v>
      </c>
      <c r="D16" s="476">
        <f>'7园林绿化'!C5</f>
        <v>15</v>
      </c>
      <c r="E16" s="485">
        <f>'7园林绿化'!H5</f>
        <v>173327</v>
      </c>
      <c r="F16" s="485">
        <f>'7园林绿化'!J5</f>
        <v>30000</v>
      </c>
      <c r="G16" s="476">
        <f>'7园林绿化'!C6</f>
        <v>9</v>
      </c>
      <c r="H16" s="476">
        <f>'7园林绿化'!C7</f>
        <v>1</v>
      </c>
      <c r="I16" s="476">
        <f>'7园林绿化'!C8</f>
        <v>5</v>
      </c>
      <c r="J16" s="485">
        <f>'7园林绿化'!K5</f>
        <v>10000</v>
      </c>
      <c r="K16" s="485">
        <f>'7园林绿化'!L5</f>
        <v>0</v>
      </c>
      <c r="L16" s="485">
        <f>'7园林绿化'!M5</f>
        <v>0</v>
      </c>
      <c r="M16" s="485">
        <f>'7园林绿化'!N5</f>
        <v>20000</v>
      </c>
    </row>
    <row r="17" s="460" customFormat="true" ht="30" customHeight="true" spans="1:13">
      <c r="A17" s="474">
        <v>8</v>
      </c>
      <c r="B17" s="474" t="s">
        <v>39</v>
      </c>
      <c r="C17" s="475" t="s">
        <v>40</v>
      </c>
      <c r="D17" s="476">
        <f>'8环境治理'!C5</f>
        <v>10</v>
      </c>
      <c r="E17" s="485">
        <f>'8环境治理'!H5</f>
        <v>198412</v>
      </c>
      <c r="F17" s="485">
        <f>'8环境治理'!J5</f>
        <v>23400</v>
      </c>
      <c r="G17" s="485">
        <f>'8环境治理'!C6</f>
        <v>4</v>
      </c>
      <c r="H17" s="485">
        <f>'8环境治理'!C7</f>
        <v>2</v>
      </c>
      <c r="I17" s="485">
        <f>'8环境治理'!C8</f>
        <v>4</v>
      </c>
      <c r="J17" s="485">
        <f>'8环境治理'!K5</f>
        <v>6000</v>
      </c>
      <c r="K17" s="485">
        <f>'8环境治理'!L5</f>
        <v>0</v>
      </c>
      <c r="L17" s="485">
        <f>'8环境治理'!M5</f>
        <v>0</v>
      </c>
      <c r="M17" s="485">
        <f>'8环境治理'!N5</f>
        <v>17400</v>
      </c>
    </row>
    <row r="18" s="462" customFormat="true" ht="30" customHeight="true" spans="1:13">
      <c r="A18" s="472" t="s">
        <v>41</v>
      </c>
      <c r="B18" s="472" t="s">
        <v>42</v>
      </c>
      <c r="C18" s="477"/>
      <c r="D18" s="473">
        <f t="shared" ref="D18:M18" si="4">SUM(D19:D21)</f>
        <v>103</v>
      </c>
      <c r="E18" s="473">
        <f t="shared" si="4"/>
        <v>7572156.99</v>
      </c>
      <c r="F18" s="473">
        <f t="shared" si="4"/>
        <v>840822</v>
      </c>
      <c r="G18" s="473">
        <f t="shared" si="4"/>
        <v>39</v>
      </c>
      <c r="H18" s="473">
        <f t="shared" si="4"/>
        <v>33</v>
      </c>
      <c r="I18" s="473">
        <f t="shared" si="4"/>
        <v>31</v>
      </c>
      <c r="J18" s="473">
        <f t="shared" si="4"/>
        <v>112935</v>
      </c>
      <c r="K18" s="473">
        <f t="shared" si="4"/>
        <v>22032</v>
      </c>
      <c r="L18" s="473">
        <f t="shared" si="4"/>
        <v>40788</v>
      </c>
      <c r="M18" s="473">
        <f t="shared" si="4"/>
        <v>665067</v>
      </c>
    </row>
    <row r="19" s="460" customFormat="true" ht="30" customHeight="true" spans="1:13">
      <c r="A19" s="474">
        <v>9</v>
      </c>
      <c r="B19" s="474" t="s">
        <v>43</v>
      </c>
      <c r="C19" s="475" t="s">
        <v>44</v>
      </c>
      <c r="D19" s="476">
        <f>'9大健康'!C5</f>
        <v>34</v>
      </c>
      <c r="E19" s="485">
        <f>'9大健康'!H5</f>
        <v>706740.99</v>
      </c>
      <c r="F19" s="485">
        <f>'9大健康'!J5</f>
        <v>192602</v>
      </c>
      <c r="G19" s="476">
        <f>'9大健康'!C8</f>
        <v>14</v>
      </c>
      <c r="H19" s="476">
        <f>'9大健康'!C9</f>
        <v>10</v>
      </c>
      <c r="I19" s="476">
        <f>'9大健康'!C10</f>
        <v>10</v>
      </c>
      <c r="J19" s="485">
        <f>'9大健康'!K5</f>
        <v>2935</v>
      </c>
      <c r="K19" s="485">
        <f>'9大健康'!L5</f>
        <v>1896</v>
      </c>
      <c r="L19" s="485">
        <f>'9大健康'!M5</f>
        <v>170</v>
      </c>
      <c r="M19" s="485">
        <f>'9大健康'!N5</f>
        <v>187601</v>
      </c>
    </row>
    <row r="20" s="460" customFormat="true" ht="30" customHeight="true" spans="1:13">
      <c r="A20" s="474">
        <v>10</v>
      </c>
      <c r="B20" s="474" t="s">
        <v>45</v>
      </c>
      <c r="C20" s="475" t="s">
        <v>46</v>
      </c>
      <c r="D20" s="476">
        <f>'10教育基建'!C5</f>
        <v>31</v>
      </c>
      <c r="E20" s="476">
        <f>'10教育基建'!H5</f>
        <v>436943</v>
      </c>
      <c r="F20" s="476">
        <f>'10教育基建'!J5</f>
        <v>91736</v>
      </c>
      <c r="G20" s="476">
        <f>'10教育基建'!C6</f>
        <v>16</v>
      </c>
      <c r="H20" s="476">
        <f>'10教育基建'!C7</f>
        <v>3</v>
      </c>
      <c r="I20" s="476">
        <f>'10教育基建'!C8</f>
        <v>12</v>
      </c>
      <c r="J20" s="485">
        <f>'10教育基建'!K5</f>
        <v>50000</v>
      </c>
      <c r="K20" s="485">
        <f>'10教育基建'!L5</f>
        <v>18036</v>
      </c>
      <c r="L20" s="485">
        <f>'10教育基建'!M5</f>
        <v>0</v>
      </c>
      <c r="M20" s="485">
        <f>'10教育基建'!N5</f>
        <v>23700</v>
      </c>
    </row>
    <row r="21" s="460" customFormat="true" ht="30" customHeight="true" spans="1:13">
      <c r="A21" s="474">
        <v>11</v>
      </c>
      <c r="B21" s="474" t="s">
        <v>47</v>
      </c>
      <c r="C21" s="475" t="s">
        <v>48</v>
      </c>
      <c r="D21" s="476">
        <f>'11安居工程'!C5</f>
        <v>38</v>
      </c>
      <c r="E21" s="485">
        <f>'11安居工程'!H5</f>
        <v>6428473</v>
      </c>
      <c r="F21" s="485">
        <f>'11安居工程'!J5</f>
        <v>556484</v>
      </c>
      <c r="G21" s="476">
        <f>'11安居工程'!C8</f>
        <v>9</v>
      </c>
      <c r="H21" s="476">
        <f>'11安居工程'!C9</f>
        <v>20</v>
      </c>
      <c r="I21" s="476">
        <f>'11安居工程'!C10</f>
        <v>9</v>
      </c>
      <c r="J21" s="485">
        <f>'11安居工程'!K5</f>
        <v>60000</v>
      </c>
      <c r="K21" s="485">
        <f>'11安居工程'!L5</f>
        <v>2100</v>
      </c>
      <c r="L21" s="485">
        <f>'11安居工程'!M5</f>
        <v>40618</v>
      </c>
      <c r="M21" s="485">
        <f>'11安居工程'!N5</f>
        <v>453766</v>
      </c>
    </row>
    <row r="22" s="462" customFormat="true" ht="30" customHeight="true" spans="1:13">
      <c r="A22" s="472" t="s">
        <v>49</v>
      </c>
      <c r="B22" s="472" t="s">
        <v>50</v>
      </c>
      <c r="C22" s="477"/>
      <c r="D22" s="473">
        <f t="shared" ref="D22:M22" si="5">SUM(D23:D25)</f>
        <v>81</v>
      </c>
      <c r="E22" s="486">
        <f t="shared" si="5"/>
        <v>734301.21</v>
      </c>
      <c r="F22" s="486">
        <f t="shared" si="5"/>
        <v>115904.316</v>
      </c>
      <c r="G22" s="486">
        <f t="shared" si="5"/>
        <v>17</v>
      </c>
      <c r="H22" s="486">
        <f t="shared" si="5"/>
        <v>22</v>
      </c>
      <c r="I22" s="486">
        <f t="shared" si="5"/>
        <v>42</v>
      </c>
      <c r="J22" s="486">
        <f t="shared" si="5"/>
        <v>35818.14</v>
      </c>
      <c r="K22" s="486">
        <f t="shared" si="5"/>
        <v>7109</v>
      </c>
      <c r="L22" s="486">
        <f t="shared" si="5"/>
        <v>7800</v>
      </c>
      <c r="M22" s="486">
        <f t="shared" si="5"/>
        <v>65177.05</v>
      </c>
    </row>
    <row r="23" s="460" customFormat="true" ht="30" customHeight="true" spans="1:13">
      <c r="A23" s="474">
        <v>12</v>
      </c>
      <c r="B23" s="474" t="s">
        <v>51</v>
      </c>
      <c r="C23" s="475" t="s">
        <v>52</v>
      </c>
      <c r="D23" s="476">
        <f>'12智慧城市'!C5</f>
        <v>40</v>
      </c>
      <c r="E23" s="485">
        <f>'12智慧城市'!H5</f>
        <v>381020.23</v>
      </c>
      <c r="F23" s="485">
        <f>'12智慧城市'!J5</f>
        <v>36209.19</v>
      </c>
      <c r="G23" s="476">
        <f>'12智慧城市'!C15</f>
        <v>5</v>
      </c>
      <c r="H23" s="476">
        <f>'12智慧城市'!C16</f>
        <v>17</v>
      </c>
      <c r="I23" s="476">
        <f>'12智慧城市'!C17</f>
        <v>18</v>
      </c>
      <c r="J23" s="485">
        <f>'12智慧城市'!K5</f>
        <v>12500.14</v>
      </c>
      <c r="K23" s="485">
        <f>'12智慧城市'!L5</f>
        <v>0</v>
      </c>
      <c r="L23" s="485">
        <f>'12智慧城市'!M5</f>
        <v>0</v>
      </c>
      <c r="M23" s="485">
        <f>'12智慧城市'!N5</f>
        <v>23709.05</v>
      </c>
    </row>
    <row r="24" s="460" customFormat="true" ht="30" customHeight="true" spans="1:13">
      <c r="A24" s="474">
        <v>13</v>
      </c>
      <c r="B24" s="474" t="s">
        <v>53</v>
      </c>
      <c r="C24" s="475" t="s">
        <v>54</v>
      </c>
      <c r="D24" s="476">
        <f>'13公共服务'!C5</f>
        <v>34</v>
      </c>
      <c r="E24" s="485">
        <f>'13公共服务'!H5</f>
        <v>260934.77</v>
      </c>
      <c r="F24" s="485">
        <f>'13公共服务'!J5</f>
        <v>58948.126</v>
      </c>
      <c r="G24" s="476">
        <f>'13公共服务'!C10</f>
        <v>11</v>
      </c>
      <c r="H24" s="476">
        <f>'13公共服务'!C11</f>
        <v>5</v>
      </c>
      <c r="I24" s="485">
        <f>'13公共服务'!C12</f>
        <v>18</v>
      </c>
      <c r="J24" s="485">
        <f>'13公共服务'!K5</f>
        <v>20523</v>
      </c>
      <c r="K24" s="485">
        <f>'13公共服务'!L5</f>
        <v>5057</v>
      </c>
      <c r="L24" s="485">
        <f>'13公共服务'!M5</f>
        <v>0</v>
      </c>
      <c r="M24" s="485">
        <f>'13公共服务'!N5</f>
        <v>33368</v>
      </c>
    </row>
    <row r="25" s="460" customFormat="true" ht="30" customHeight="true" spans="1:13">
      <c r="A25" s="474">
        <v>14</v>
      </c>
      <c r="B25" s="474" t="s">
        <v>55</v>
      </c>
      <c r="C25" s="478">
        <v>40</v>
      </c>
      <c r="D25" s="476">
        <f>'14应急仓储'!C5</f>
        <v>7</v>
      </c>
      <c r="E25" s="485">
        <f>'14应急仓储'!H5</f>
        <v>92346.21</v>
      </c>
      <c r="F25" s="485">
        <f>'14应急仓储'!J5</f>
        <v>20747</v>
      </c>
      <c r="G25" s="476">
        <f>'14应急仓储'!C6</f>
        <v>1</v>
      </c>
      <c r="H25" s="476">
        <v>0</v>
      </c>
      <c r="I25" s="476">
        <f>'14应急仓储'!C7</f>
        <v>6</v>
      </c>
      <c r="J25" s="485">
        <f>'14应急仓储'!K5</f>
        <v>2795</v>
      </c>
      <c r="K25" s="485">
        <f>'14应急仓储'!L5</f>
        <v>2052</v>
      </c>
      <c r="L25" s="485">
        <f>'14应急仓储'!M5</f>
        <v>7800</v>
      </c>
      <c r="M25" s="485">
        <f>'14应急仓储'!N5</f>
        <v>8100</v>
      </c>
    </row>
    <row r="26" s="460" customFormat="true" ht="26.1" hidden="true" customHeight="true" spans="1:13">
      <c r="A26" s="479"/>
      <c r="B26" s="479"/>
      <c r="C26" s="479"/>
      <c r="D26" s="479"/>
      <c r="E26" s="479"/>
      <c r="F26" s="479"/>
      <c r="G26" s="479"/>
      <c r="H26" s="479"/>
      <c r="I26" s="479"/>
      <c r="J26" s="479"/>
      <c r="K26" s="479"/>
      <c r="L26" s="479"/>
      <c r="M26" s="479"/>
    </row>
    <row r="27" s="460" customFormat="true" ht="26.1" hidden="true" customHeight="true" spans="1:13">
      <c r="A27" s="480"/>
      <c r="B27" s="480"/>
      <c r="C27" s="481"/>
      <c r="D27" s="482"/>
      <c r="E27" s="482"/>
      <c r="F27" s="482"/>
      <c r="G27" s="487"/>
      <c r="H27" s="487"/>
      <c r="I27" s="487"/>
      <c r="J27" s="482"/>
      <c r="K27" s="482"/>
      <c r="L27" s="482"/>
      <c r="M27" s="482"/>
    </row>
    <row r="28" s="460" customFormat="true" ht="26.1" hidden="true" customHeight="true" spans="1:13">
      <c r="A28" s="480"/>
      <c r="B28" s="480"/>
      <c r="C28" s="481"/>
      <c r="D28" s="482"/>
      <c r="E28" s="482"/>
      <c r="F28" s="482"/>
      <c r="G28" s="487"/>
      <c r="H28" s="487"/>
      <c r="I28" s="487"/>
      <c r="J28" s="482"/>
      <c r="K28" s="482"/>
      <c r="L28" s="482"/>
      <c r="M28" s="482"/>
    </row>
  </sheetData>
  <mergeCells count="10">
    <mergeCell ref="A2:M2"/>
    <mergeCell ref="G4:I4"/>
    <mergeCell ref="J4:M4"/>
    <mergeCell ref="A26:M26"/>
    <mergeCell ref="A4:A5"/>
    <mergeCell ref="B4:B5"/>
    <mergeCell ref="C4:C5"/>
    <mergeCell ref="D4:D5"/>
    <mergeCell ref="E4:E5"/>
    <mergeCell ref="F4:F5"/>
  </mergeCells>
  <printOptions horizontalCentered="true"/>
  <pageMargins left="0.786805555555556" right="0.786805555555556" top="0.786805555555556" bottom="0.786805555555556" header="0.511805555555556" footer="0.511805555555556"/>
  <pageSetup paperSize="9" scale="65" orientation="landscape"/>
  <headerFooter/>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46"/>
  <sheetViews>
    <sheetView view="pageBreakPreview" zoomScale="80" zoomScaleNormal="70" zoomScaleSheetLayoutView="80" workbookViewId="0">
      <pane xSplit="1" ySplit="10" topLeftCell="B11" activePane="bottomRight" state="frozen"/>
      <selection/>
      <selection pane="topRight"/>
      <selection pane="bottomLeft"/>
      <selection pane="bottomRight" activeCell="J12" sqref="J12:J46"/>
    </sheetView>
  </sheetViews>
  <sheetFormatPr defaultColWidth="9" defaultRowHeight="13.5"/>
  <cols>
    <col min="1" max="1" width="6.625" style="37" customWidth="true"/>
    <col min="2" max="2" width="25.625" style="37" customWidth="true"/>
    <col min="3" max="4" width="13.625" style="37" customWidth="true"/>
    <col min="5" max="5" width="19.25" style="37" customWidth="true"/>
    <col min="6" max="6" width="13.625" style="37" customWidth="true"/>
    <col min="7" max="7" width="35.625" style="37" customWidth="true"/>
    <col min="8" max="14" width="11.625" style="37" customWidth="true"/>
    <col min="15" max="15" width="13.625" style="37" customWidth="true"/>
    <col min="16" max="16" width="20.625" style="38" customWidth="true"/>
    <col min="17" max="17" width="23.375" style="37" hidden="true" customWidth="true"/>
    <col min="18" max="16384" width="9" style="37"/>
  </cols>
  <sheetData>
    <row r="1" ht="30" customHeight="true" spans="1:16">
      <c r="A1" s="204" t="s">
        <v>564</v>
      </c>
      <c r="B1" s="204"/>
      <c r="C1" s="204"/>
      <c r="D1" s="204"/>
      <c r="E1" s="204"/>
      <c r="F1" s="204"/>
      <c r="G1" s="204"/>
      <c r="H1" s="204"/>
      <c r="I1" s="204"/>
      <c r="J1" s="204"/>
      <c r="K1" s="204"/>
      <c r="L1" s="204"/>
      <c r="M1" s="204"/>
      <c r="N1" s="204"/>
      <c r="O1" s="204"/>
      <c r="P1" s="223"/>
    </row>
    <row r="2" ht="30" customHeight="true" spans="1:16">
      <c r="A2" s="250" t="s">
        <v>57</v>
      </c>
      <c r="B2" s="250"/>
      <c r="C2" s="250"/>
      <c r="D2" s="250"/>
      <c r="E2" s="250"/>
      <c r="F2" s="250"/>
      <c r="G2" s="250"/>
      <c r="H2" s="250"/>
      <c r="I2" s="250"/>
      <c r="J2" s="250"/>
      <c r="K2" s="250"/>
      <c r="L2" s="250"/>
      <c r="M2" s="250"/>
      <c r="N2" s="250"/>
      <c r="O2" s="250"/>
      <c r="P2" s="268"/>
    </row>
    <row r="3" ht="24.95" customHeight="true" spans="1:17">
      <c r="A3" s="33" t="s">
        <v>58</v>
      </c>
      <c r="B3" s="33" t="s">
        <v>59</v>
      </c>
      <c r="C3" s="33" t="s">
        <v>60</v>
      </c>
      <c r="D3" s="33" t="s">
        <v>61</v>
      </c>
      <c r="E3" s="33" t="s">
        <v>62</v>
      </c>
      <c r="F3" s="33" t="s">
        <v>63</v>
      </c>
      <c r="G3" s="33" t="s">
        <v>64</v>
      </c>
      <c r="H3" s="80" t="s">
        <v>65</v>
      </c>
      <c r="I3" s="80" t="s">
        <v>119</v>
      </c>
      <c r="J3" s="80" t="s">
        <v>67</v>
      </c>
      <c r="K3" s="80" t="s">
        <v>68</v>
      </c>
      <c r="L3" s="80"/>
      <c r="M3" s="80"/>
      <c r="N3" s="80"/>
      <c r="O3" s="33" t="s">
        <v>69</v>
      </c>
      <c r="P3" s="33" t="s">
        <v>70</v>
      </c>
      <c r="Q3" s="33" t="s">
        <v>71</v>
      </c>
    </row>
    <row r="4" ht="24.95" customHeight="true" spans="1:17">
      <c r="A4" s="33"/>
      <c r="B4" s="33"/>
      <c r="C4" s="33"/>
      <c r="D4" s="33"/>
      <c r="E4" s="33"/>
      <c r="F4" s="33"/>
      <c r="G4" s="33"/>
      <c r="H4" s="80"/>
      <c r="I4" s="80"/>
      <c r="J4" s="80"/>
      <c r="K4" s="59" t="s">
        <v>72</v>
      </c>
      <c r="L4" s="59" t="s">
        <v>73</v>
      </c>
      <c r="M4" s="59" t="s">
        <v>74</v>
      </c>
      <c r="N4" s="59" t="s">
        <v>75</v>
      </c>
      <c r="O4" s="33"/>
      <c r="P4" s="33"/>
      <c r="Q4" s="33"/>
    </row>
    <row r="5" ht="24.95" customHeight="true" spans="1:17">
      <c r="A5" s="251"/>
      <c r="B5" s="252" t="s">
        <v>76</v>
      </c>
      <c r="C5" s="253">
        <f>SUM(C8:C10)</f>
        <v>34</v>
      </c>
      <c r="D5" s="254"/>
      <c r="E5" s="254"/>
      <c r="F5" s="254"/>
      <c r="G5" s="263"/>
      <c r="H5" s="253">
        <f>SUM(H12:H46)</f>
        <v>706740.99</v>
      </c>
      <c r="I5" s="253">
        <f t="shared" ref="I5:N5" si="0">SUM(I12:I46)</f>
        <v>274083.67</v>
      </c>
      <c r="J5" s="253">
        <f t="shared" si="0"/>
        <v>192602</v>
      </c>
      <c r="K5" s="253">
        <f t="shared" si="0"/>
        <v>2935</v>
      </c>
      <c r="L5" s="253">
        <f t="shared" si="0"/>
        <v>1896</v>
      </c>
      <c r="M5" s="253">
        <f t="shared" si="0"/>
        <v>170</v>
      </c>
      <c r="N5" s="253">
        <f t="shared" si="0"/>
        <v>187601</v>
      </c>
      <c r="O5" s="254"/>
      <c r="P5" s="252"/>
      <c r="Q5" s="57"/>
    </row>
    <row r="6" ht="24.95" customHeight="true" spans="1:17">
      <c r="A6" s="255" t="s">
        <v>77</v>
      </c>
      <c r="B6" s="252" t="s">
        <v>565</v>
      </c>
      <c r="C6" s="253">
        <v>21</v>
      </c>
      <c r="D6" s="254"/>
      <c r="E6" s="254"/>
      <c r="F6" s="254"/>
      <c r="G6" s="263"/>
      <c r="H6" s="253">
        <f>SUM(H12:H29)</f>
        <v>365634.57</v>
      </c>
      <c r="I6" s="253">
        <f t="shared" ref="I6:N6" si="1">SUM(I12:I29)</f>
        <v>114737.97</v>
      </c>
      <c r="J6" s="253">
        <f t="shared" si="1"/>
        <v>119404</v>
      </c>
      <c r="K6" s="253">
        <f t="shared" si="1"/>
        <v>1250</v>
      </c>
      <c r="L6" s="253">
        <f t="shared" si="1"/>
        <v>926</v>
      </c>
      <c r="M6" s="253">
        <f t="shared" si="1"/>
        <v>170</v>
      </c>
      <c r="N6" s="253">
        <f t="shared" si="1"/>
        <v>117058</v>
      </c>
      <c r="O6" s="254"/>
      <c r="P6" s="252"/>
      <c r="Q6" s="57"/>
    </row>
    <row r="7" ht="24.95" customHeight="true" spans="1:17">
      <c r="A7" s="255" t="s">
        <v>79</v>
      </c>
      <c r="B7" s="252" t="s">
        <v>566</v>
      </c>
      <c r="C7" s="253">
        <v>16</v>
      </c>
      <c r="D7" s="254"/>
      <c r="E7" s="254"/>
      <c r="F7" s="254"/>
      <c r="G7" s="263"/>
      <c r="H7" s="253">
        <f>SUM(H31:H46)</f>
        <v>341106.42</v>
      </c>
      <c r="I7" s="253">
        <f t="shared" ref="I7:N7" si="2">SUM(I31:I46)</f>
        <v>159345.7</v>
      </c>
      <c r="J7" s="253">
        <f t="shared" si="2"/>
        <v>73198</v>
      </c>
      <c r="K7" s="253">
        <f t="shared" si="2"/>
        <v>1685</v>
      </c>
      <c r="L7" s="253">
        <f t="shared" si="2"/>
        <v>970</v>
      </c>
      <c r="M7" s="253"/>
      <c r="N7" s="253">
        <f t="shared" si="2"/>
        <v>70543</v>
      </c>
      <c r="O7" s="254"/>
      <c r="P7" s="252"/>
      <c r="Q7" s="57"/>
    </row>
    <row r="8" ht="24.95" customHeight="true" spans="1:17">
      <c r="A8" s="255"/>
      <c r="B8" s="252" t="s">
        <v>131</v>
      </c>
      <c r="C8" s="59">
        <f>COUNTIF($C$12:$C$47,"新建")</f>
        <v>14</v>
      </c>
      <c r="D8" s="254"/>
      <c r="E8" s="254"/>
      <c r="F8" s="254"/>
      <c r="G8" s="263"/>
      <c r="H8" s="85">
        <f>SUMIF($C$12:$C$46,"新建",H12:H46)</f>
        <v>16291</v>
      </c>
      <c r="I8" s="85"/>
      <c r="J8" s="85">
        <f t="shared" ref="J8:N8" si="3">SUMIF($C$12:$C$46,"新建",J12:J46)</f>
        <v>9762</v>
      </c>
      <c r="K8" s="85">
        <f t="shared" si="3"/>
        <v>2735</v>
      </c>
      <c r="L8" s="85">
        <f t="shared" si="3"/>
        <v>1157</v>
      </c>
      <c r="M8" s="85">
        <f t="shared" si="3"/>
        <v>170</v>
      </c>
      <c r="N8" s="85">
        <f t="shared" si="3"/>
        <v>5700</v>
      </c>
      <c r="O8" s="254"/>
      <c r="P8" s="252"/>
      <c r="Q8" s="57"/>
    </row>
    <row r="9" ht="24.95" customHeight="true" spans="1:17">
      <c r="A9" s="255"/>
      <c r="B9" s="252" t="s">
        <v>85</v>
      </c>
      <c r="C9" s="59">
        <f>COUNTIF($C$12:$C$47,"续建")</f>
        <v>10</v>
      </c>
      <c r="D9" s="254"/>
      <c r="E9" s="254"/>
      <c r="F9" s="254"/>
      <c r="G9" s="263"/>
      <c r="H9" s="85">
        <f>SUMIF($C$12:$C$46,"续建",H12:H46)</f>
        <v>583283.48</v>
      </c>
      <c r="I9" s="85">
        <f t="shared" ref="I9:N9" si="4">SUMIF($C$12:$C$46,"续建",I12:I46)</f>
        <v>208688</v>
      </c>
      <c r="J9" s="85">
        <f t="shared" si="4"/>
        <v>139500</v>
      </c>
      <c r="K9" s="85"/>
      <c r="L9" s="85"/>
      <c r="M9" s="85"/>
      <c r="N9" s="85">
        <f t="shared" si="4"/>
        <v>139500</v>
      </c>
      <c r="O9" s="254"/>
      <c r="P9" s="252"/>
      <c r="Q9" s="57"/>
    </row>
    <row r="10" ht="24.95" customHeight="true" spans="1:17">
      <c r="A10" s="255"/>
      <c r="B10" s="252" t="s">
        <v>132</v>
      </c>
      <c r="C10" s="59">
        <f>COUNTIF($C$12:$C$47,"竣工")</f>
        <v>10</v>
      </c>
      <c r="D10" s="254"/>
      <c r="E10" s="254"/>
      <c r="F10" s="254"/>
      <c r="G10" s="263"/>
      <c r="H10" s="85">
        <f>SUMIF($C$12:$C$46,"竣工",H12:H46)</f>
        <v>107166.51</v>
      </c>
      <c r="I10" s="85">
        <f t="shared" ref="I10:N10" si="5">SUMIF($C$12:$C$46,"竣工",I12:I46)</f>
        <v>65395.67</v>
      </c>
      <c r="J10" s="85">
        <f t="shared" si="5"/>
        <v>43340</v>
      </c>
      <c r="K10" s="85">
        <f t="shared" si="5"/>
        <v>200</v>
      </c>
      <c r="L10" s="85">
        <f t="shared" si="5"/>
        <v>739</v>
      </c>
      <c r="M10" s="85"/>
      <c r="N10" s="85">
        <f t="shared" si="5"/>
        <v>42401</v>
      </c>
      <c r="O10" s="254"/>
      <c r="P10" s="252"/>
      <c r="Q10" s="57"/>
    </row>
    <row r="11" ht="24.95" customHeight="true" spans="1:17">
      <c r="A11" s="256"/>
      <c r="B11" s="257" t="s">
        <v>567</v>
      </c>
      <c r="C11" s="256"/>
      <c r="D11" s="254"/>
      <c r="E11" s="254"/>
      <c r="F11" s="254"/>
      <c r="G11" s="263"/>
      <c r="H11" s="264"/>
      <c r="I11" s="264"/>
      <c r="J11" s="264"/>
      <c r="K11" s="264"/>
      <c r="L11" s="264"/>
      <c r="M11" s="264"/>
      <c r="N11" s="264"/>
      <c r="O11" s="254"/>
      <c r="P11" s="252"/>
      <c r="Q11" s="57"/>
    </row>
    <row r="12" ht="60" customHeight="true" spans="1:17">
      <c r="A12" s="14">
        <f>IF(C12&lt;&gt;"",MAX(A11:A$11)+1,"")</f>
        <v>1</v>
      </c>
      <c r="B12" s="258" t="s">
        <v>568</v>
      </c>
      <c r="C12" s="259" t="s">
        <v>131</v>
      </c>
      <c r="D12" s="259" t="s">
        <v>569</v>
      </c>
      <c r="E12" s="125" t="s">
        <v>570</v>
      </c>
      <c r="F12" s="259" t="s">
        <v>136</v>
      </c>
      <c r="G12" s="260" t="s">
        <v>571</v>
      </c>
      <c r="H12" s="259">
        <v>4990</v>
      </c>
      <c r="I12" s="125"/>
      <c r="J12" s="259">
        <v>1000</v>
      </c>
      <c r="K12" s="125">
        <v>1000</v>
      </c>
      <c r="L12" s="125"/>
      <c r="M12" s="125"/>
      <c r="N12" s="125"/>
      <c r="O12" s="125" t="s">
        <v>138</v>
      </c>
      <c r="P12" s="64" t="s">
        <v>572</v>
      </c>
      <c r="Q12" s="57"/>
    </row>
    <row r="13" ht="60" customHeight="true" spans="1:17">
      <c r="A13" s="14">
        <f>IF(C13&lt;&gt;"",MAX(A$11:A12)+1,"")</f>
        <v>2</v>
      </c>
      <c r="B13" s="258" t="s">
        <v>573</v>
      </c>
      <c r="C13" s="259" t="s">
        <v>131</v>
      </c>
      <c r="D13" s="259" t="s">
        <v>574</v>
      </c>
      <c r="E13" s="125" t="s">
        <v>575</v>
      </c>
      <c r="F13" s="259" t="s">
        <v>161</v>
      </c>
      <c r="G13" s="260" t="s">
        <v>576</v>
      </c>
      <c r="H13" s="259">
        <v>200</v>
      </c>
      <c r="I13" s="125"/>
      <c r="J13" s="259">
        <v>160</v>
      </c>
      <c r="K13" s="125">
        <v>20</v>
      </c>
      <c r="L13" s="125">
        <v>90</v>
      </c>
      <c r="M13" s="125">
        <v>50</v>
      </c>
      <c r="N13" s="125"/>
      <c r="O13" s="125" t="s">
        <v>326</v>
      </c>
      <c r="P13" s="64" t="s">
        <v>192</v>
      </c>
      <c r="Q13" s="57"/>
    </row>
    <row r="14" ht="60" customHeight="true" spans="1:17">
      <c r="A14" s="14">
        <f>IF(C14&lt;&gt;"",MAX(A$11:A13)+1,"")</f>
        <v>3</v>
      </c>
      <c r="B14" s="258" t="s">
        <v>577</v>
      </c>
      <c r="C14" s="259" t="s">
        <v>131</v>
      </c>
      <c r="D14" s="259" t="s">
        <v>578</v>
      </c>
      <c r="E14" s="125" t="s">
        <v>570</v>
      </c>
      <c r="F14" s="259" t="s">
        <v>136</v>
      </c>
      <c r="G14" s="260" t="s">
        <v>579</v>
      </c>
      <c r="H14" s="259">
        <v>309</v>
      </c>
      <c r="I14" s="125"/>
      <c r="J14" s="259">
        <v>247</v>
      </c>
      <c r="K14" s="125">
        <v>30</v>
      </c>
      <c r="L14" s="125">
        <v>97</v>
      </c>
      <c r="M14" s="125">
        <v>120</v>
      </c>
      <c r="N14" s="125"/>
      <c r="O14" s="125" t="s">
        <v>326</v>
      </c>
      <c r="P14" s="64" t="s">
        <v>192</v>
      </c>
      <c r="Q14" s="57"/>
    </row>
    <row r="15" ht="60" customHeight="true" spans="1:17">
      <c r="A15" s="14">
        <f>IF(C15&lt;&gt;"",MAX(A$11:A14)+1,"")</f>
        <v>4</v>
      </c>
      <c r="B15" s="260" t="s">
        <v>580</v>
      </c>
      <c r="C15" s="134" t="s">
        <v>131</v>
      </c>
      <c r="D15" s="125" t="s">
        <v>581</v>
      </c>
      <c r="E15" s="134" t="s">
        <v>582</v>
      </c>
      <c r="F15" s="125" t="s">
        <v>153</v>
      </c>
      <c r="G15" s="260" t="s">
        <v>583</v>
      </c>
      <c r="H15" s="125">
        <v>2680</v>
      </c>
      <c r="I15" s="125"/>
      <c r="J15" s="125">
        <v>2100</v>
      </c>
      <c r="K15" s="125"/>
      <c r="L15" s="125"/>
      <c r="M15" s="125"/>
      <c r="N15" s="125">
        <v>2100</v>
      </c>
      <c r="O15" s="125" t="s">
        <v>138</v>
      </c>
      <c r="P15" s="64" t="s">
        <v>584</v>
      </c>
      <c r="Q15" s="57"/>
    </row>
    <row r="16" ht="114" customHeight="true" spans="1:17">
      <c r="A16" s="14">
        <f>IF(C16&lt;&gt;"",MAX(A$11:A15)+1,"")</f>
        <v>5</v>
      </c>
      <c r="B16" s="146" t="s">
        <v>585</v>
      </c>
      <c r="C16" s="125" t="s">
        <v>131</v>
      </c>
      <c r="D16" s="134" t="s">
        <v>112</v>
      </c>
      <c r="E16" s="134" t="s">
        <v>582</v>
      </c>
      <c r="F16" s="125" t="s">
        <v>136</v>
      </c>
      <c r="G16" s="146" t="s">
        <v>586</v>
      </c>
      <c r="H16" s="134">
        <v>4500</v>
      </c>
      <c r="I16" s="134"/>
      <c r="J16" s="134">
        <v>3600</v>
      </c>
      <c r="K16" s="134"/>
      <c r="L16" s="134"/>
      <c r="M16" s="134"/>
      <c r="N16" s="134">
        <v>3600</v>
      </c>
      <c r="O16" s="134" t="s">
        <v>144</v>
      </c>
      <c r="P16" s="64" t="s">
        <v>584</v>
      </c>
      <c r="Q16" s="57" t="s">
        <v>587</v>
      </c>
    </row>
    <row r="17" ht="54" customHeight="true" spans="1:17">
      <c r="A17" s="14">
        <f>IF(C17&lt;&gt;"",MAX(A$11:A16)+1,"")</f>
        <v>6</v>
      </c>
      <c r="B17" s="258" t="s">
        <v>588</v>
      </c>
      <c r="C17" s="134" t="s">
        <v>85</v>
      </c>
      <c r="D17" s="259" t="s">
        <v>589</v>
      </c>
      <c r="E17" s="134" t="s">
        <v>582</v>
      </c>
      <c r="F17" s="259" t="s">
        <v>248</v>
      </c>
      <c r="G17" s="260" t="s">
        <v>590</v>
      </c>
      <c r="H17" s="259">
        <v>84552.38</v>
      </c>
      <c r="I17" s="125">
        <v>20000</v>
      </c>
      <c r="J17" s="259">
        <v>39000</v>
      </c>
      <c r="K17" s="125"/>
      <c r="L17" s="125"/>
      <c r="M17" s="125"/>
      <c r="N17" s="125">
        <v>39000</v>
      </c>
      <c r="O17" s="125" t="s">
        <v>158</v>
      </c>
      <c r="P17" s="64" t="s">
        <v>591</v>
      </c>
      <c r="Q17" s="57"/>
    </row>
    <row r="18" ht="53.25" customHeight="true" spans="1:17">
      <c r="A18" s="14">
        <f>IF(C18&lt;&gt;"",MAX(A$11:A17)+1,"")</f>
        <v>7</v>
      </c>
      <c r="B18" s="260" t="s">
        <v>592</v>
      </c>
      <c r="C18" s="125" t="s">
        <v>85</v>
      </c>
      <c r="D18" s="125" t="s">
        <v>94</v>
      </c>
      <c r="E18" s="125" t="s">
        <v>593</v>
      </c>
      <c r="F18" s="125" t="s">
        <v>114</v>
      </c>
      <c r="G18" s="260" t="s">
        <v>594</v>
      </c>
      <c r="H18" s="125">
        <v>82622</v>
      </c>
      <c r="I18" s="125">
        <v>35400</v>
      </c>
      <c r="J18" s="125">
        <v>20000</v>
      </c>
      <c r="K18" s="125"/>
      <c r="L18" s="125"/>
      <c r="M18" s="125"/>
      <c r="N18" s="125">
        <v>20000</v>
      </c>
      <c r="O18" s="125" t="s">
        <v>182</v>
      </c>
      <c r="P18" s="64" t="s">
        <v>584</v>
      </c>
      <c r="Q18" s="57" t="s">
        <v>587</v>
      </c>
    </row>
    <row r="19" ht="60" customHeight="true" spans="1:17">
      <c r="A19" s="14">
        <f>IF(C19&lt;&gt;"",MAX(A$11:A18)+1,"")</f>
        <v>8</v>
      </c>
      <c r="B19" s="146" t="s">
        <v>595</v>
      </c>
      <c r="C19" s="134" t="s">
        <v>85</v>
      </c>
      <c r="D19" s="134" t="s">
        <v>94</v>
      </c>
      <c r="E19" s="134" t="s">
        <v>582</v>
      </c>
      <c r="F19" s="125" t="s">
        <v>136</v>
      </c>
      <c r="G19" s="146" t="s">
        <v>596</v>
      </c>
      <c r="H19" s="134">
        <v>57059</v>
      </c>
      <c r="I19" s="134">
        <v>9080</v>
      </c>
      <c r="J19" s="134">
        <v>15000</v>
      </c>
      <c r="K19" s="134"/>
      <c r="L19" s="134"/>
      <c r="M19" s="134"/>
      <c r="N19" s="134">
        <v>15000</v>
      </c>
      <c r="O19" s="134" t="s">
        <v>182</v>
      </c>
      <c r="P19" s="64" t="s">
        <v>584</v>
      </c>
      <c r="Q19" s="57" t="s">
        <v>587</v>
      </c>
    </row>
    <row r="20" ht="60" customHeight="true" spans="1:17">
      <c r="A20" s="14">
        <f>IF(C20&lt;&gt;"",MAX(A$11:A19)+1,"")</f>
        <v>9</v>
      </c>
      <c r="B20" s="260" t="s">
        <v>597</v>
      </c>
      <c r="C20" s="125" t="s">
        <v>85</v>
      </c>
      <c r="D20" s="125" t="s">
        <v>112</v>
      </c>
      <c r="E20" s="125" t="s">
        <v>598</v>
      </c>
      <c r="F20" s="125" t="s">
        <v>161</v>
      </c>
      <c r="G20" s="260" t="s">
        <v>599</v>
      </c>
      <c r="H20" s="125">
        <v>41034</v>
      </c>
      <c r="I20" s="125">
        <v>21000</v>
      </c>
      <c r="J20" s="125">
        <v>10000</v>
      </c>
      <c r="K20" s="125"/>
      <c r="L20" s="125"/>
      <c r="M20" s="125"/>
      <c r="N20" s="125">
        <v>10000</v>
      </c>
      <c r="O20" s="125" t="s">
        <v>182</v>
      </c>
      <c r="P20" s="64" t="s">
        <v>584</v>
      </c>
      <c r="Q20" s="57" t="s">
        <v>587</v>
      </c>
    </row>
    <row r="21" ht="60" customHeight="true" spans="1:17">
      <c r="A21" s="14">
        <f>IF(C21&lt;&gt;"",MAX(A$11:A20)+1,"")</f>
        <v>10</v>
      </c>
      <c r="B21" s="260" t="s">
        <v>600</v>
      </c>
      <c r="C21" s="125" t="s">
        <v>85</v>
      </c>
      <c r="D21" s="125" t="s">
        <v>589</v>
      </c>
      <c r="E21" s="134" t="s">
        <v>582</v>
      </c>
      <c r="F21" s="125" t="s">
        <v>153</v>
      </c>
      <c r="G21" s="260" t="s">
        <v>601</v>
      </c>
      <c r="H21" s="125">
        <v>18000</v>
      </c>
      <c r="I21" s="125">
        <v>200</v>
      </c>
      <c r="J21" s="125">
        <v>6000</v>
      </c>
      <c r="K21" s="125"/>
      <c r="L21" s="125"/>
      <c r="M21" s="125"/>
      <c r="N21" s="125">
        <v>6000</v>
      </c>
      <c r="O21" s="125" t="s">
        <v>90</v>
      </c>
      <c r="P21" s="64" t="s">
        <v>572</v>
      </c>
      <c r="Q21" s="57"/>
    </row>
    <row r="22" ht="156" customHeight="true" spans="1:17">
      <c r="A22" s="14">
        <f>IF(C22&lt;&gt;"",MAX(A$11:A21)+1,"")</f>
        <v>11</v>
      </c>
      <c r="B22" s="260" t="s">
        <v>602</v>
      </c>
      <c r="C22" s="125" t="s">
        <v>85</v>
      </c>
      <c r="D22" s="125" t="s">
        <v>603</v>
      </c>
      <c r="E22" s="134" t="s">
        <v>582</v>
      </c>
      <c r="F22" s="125" t="s">
        <v>161</v>
      </c>
      <c r="G22" s="260" t="s">
        <v>604</v>
      </c>
      <c r="H22" s="125">
        <v>17883.18</v>
      </c>
      <c r="I22" s="125">
        <v>200</v>
      </c>
      <c r="J22" s="267">
        <v>3000</v>
      </c>
      <c r="K22" s="267"/>
      <c r="L22" s="125"/>
      <c r="M22" s="125"/>
      <c r="N22" s="125">
        <v>3000</v>
      </c>
      <c r="O22" s="125" t="s">
        <v>90</v>
      </c>
      <c r="P22" s="64" t="s">
        <v>605</v>
      </c>
      <c r="Q22" s="57"/>
    </row>
    <row r="23" ht="69.75" customHeight="true" spans="1:17">
      <c r="A23" s="14">
        <f>IF(C23&lt;&gt;"",MAX(A$11:A22)+1,"")</f>
        <v>12</v>
      </c>
      <c r="B23" s="260" t="s">
        <v>606</v>
      </c>
      <c r="C23" s="125" t="s">
        <v>132</v>
      </c>
      <c r="D23" s="125" t="s">
        <v>589</v>
      </c>
      <c r="E23" s="134" t="s">
        <v>582</v>
      </c>
      <c r="F23" s="125" t="s">
        <v>153</v>
      </c>
      <c r="G23" s="260" t="s">
        <v>607</v>
      </c>
      <c r="H23" s="125">
        <v>4681</v>
      </c>
      <c r="I23" s="125">
        <v>1030</v>
      </c>
      <c r="J23" s="125">
        <v>3000</v>
      </c>
      <c r="K23" s="125"/>
      <c r="L23" s="125"/>
      <c r="M23" s="125"/>
      <c r="N23" s="125">
        <v>3000</v>
      </c>
      <c r="O23" s="125" t="s">
        <v>191</v>
      </c>
      <c r="P23" s="64" t="s">
        <v>192</v>
      </c>
      <c r="Q23" s="57"/>
    </row>
    <row r="24" ht="60" customHeight="true" spans="1:17">
      <c r="A24" s="14">
        <f>IF(C24&lt;&gt;"",MAX(A$11:A23)+1,"")</f>
        <v>13</v>
      </c>
      <c r="B24" s="260" t="s">
        <v>608</v>
      </c>
      <c r="C24" s="125" t="s">
        <v>132</v>
      </c>
      <c r="D24" s="125" t="s">
        <v>609</v>
      </c>
      <c r="E24" s="134" t="s">
        <v>582</v>
      </c>
      <c r="F24" s="125" t="s">
        <v>153</v>
      </c>
      <c r="G24" s="260" t="s">
        <v>610</v>
      </c>
      <c r="H24" s="125">
        <v>2224</v>
      </c>
      <c r="I24" s="125">
        <v>2000</v>
      </c>
      <c r="J24" s="125">
        <v>224</v>
      </c>
      <c r="K24" s="125"/>
      <c r="L24" s="125"/>
      <c r="M24" s="125"/>
      <c r="N24" s="125">
        <v>224</v>
      </c>
      <c r="O24" s="125" t="s">
        <v>205</v>
      </c>
      <c r="P24" s="64" t="s">
        <v>192</v>
      </c>
      <c r="Q24" s="57"/>
    </row>
    <row r="25" ht="130.5" customHeight="true" spans="1:17">
      <c r="A25" s="14">
        <f>IF(C25&lt;&gt;"",MAX(A$11:A24)+1,"")</f>
        <v>14</v>
      </c>
      <c r="B25" s="258" t="s">
        <v>611</v>
      </c>
      <c r="C25" s="125" t="s">
        <v>132</v>
      </c>
      <c r="D25" s="259" t="s">
        <v>578</v>
      </c>
      <c r="E25" s="125" t="s">
        <v>570</v>
      </c>
      <c r="F25" s="259" t="s">
        <v>136</v>
      </c>
      <c r="G25" s="260" t="s">
        <v>612</v>
      </c>
      <c r="H25" s="259">
        <v>7606.45</v>
      </c>
      <c r="I25" s="125">
        <v>5123.17</v>
      </c>
      <c r="J25" s="259">
        <v>939</v>
      </c>
      <c r="K25" s="125">
        <v>200</v>
      </c>
      <c r="L25" s="125">
        <v>739</v>
      </c>
      <c r="M25" s="125"/>
      <c r="N25" s="125"/>
      <c r="O25" s="125" t="s">
        <v>195</v>
      </c>
      <c r="P25" s="64" t="s">
        <v>192</v>
      </c>
      <c r="Q25" s="57"/>
    </row>
    <row r="26" ht="110.25" customHeight="true" spans="1:17">
      <c r="A26" s="14">
        <f>IF(C26&lt;&gt;"",MAX(A$11:A25)+1,"")</f>
        <v>15</v>
      </c>
      <c r="B26" s="260" t="s">
        <v>613</v>
      </c>
      <c r="C26" s="125" t="s">
        <v>132</v>
      </c>
      <c r="D26" s="125" t="s">
        <v>614</v>
      </c>
      <c r="E26" s="134" t="s">
        <v>582</v>
      </c>
      <c r="F26" s="125" t="s">
        <v>88</v>
      </c>
      <c r="G26" s="260" t="s">
        <v>615</v>
      </c>
      <c r="H26" s="125">
        <v>3221</v>
      </c>
      <c r="I26" s="125">
        <v>800</v>
      </c>
      <c r="J26" s="267">
        <v>2421</v>
      </c>
      <c r="K26" s="267"/>
      <c r="L26" s="125"/>
      <c r="M26" s="125"/>
      <c r="N26" s="125">
        <v>2421</v>
      </c>
      <c r="O26" s="125" t="s">
        <v>191</v>
      </c>
      <c r="P26" s="64" t="s">
        <v>192</v>
      </c>
      <c r="Q26" s="57"/>
    </row>
    <row r="27" ht="89.25" customHeight="true" spans="1:17">
      <c r="A27" s="14">
        <f>IF(C27&lt;&gt;"",MAX(A$11:A26)+1,"")</f>
        <v>16</v>
      </c>
      <c r="B27" s="260" t="s">
        <v>616</v>
      </c>
      <c r="C27" s="125" t="s">
        <v>132</v>
      </c>
      <c r="D27" s="125" t="s">
        <v>617</v>
      </c>
      <c r="E27" s="125" t="s">
        <v>582</v>
      </c>
      <c r="F27" s="125" t="s">
        <v>136</v>
      </c>
      <c r="G27" s="260" t="s">
        <v>618</v>
      </c>
      <c r="H27" s="125">
        <v>6005.56</v>
      </c>
      <c r="I27" s="125">
        <v>4804.8</v>
      </c>
      <c r="J27" s="125">
        <v>1200</v>
      </c>
      <c r="K27" s="125"/>
      <c r="L27" s="125"/>
      <c r="M27" s="125"/>
      <c r="N27" s="125">
        <v>1200</v>
      </c>
      <c r="O27" s="125" t="s">
        <v>205</v>
      </c>
      <c r="P27" s="64" t="s">
        <v>192</v>
      </c>
      <c r="Q27" s="57"/>
    </row>
    <row r="28" ht="81" customHeight="true" spans="1:17">
      <c r="A28" s="14">
        <f>IF(C28&lt;&gt;"",MAX(A$11:A27)+1,"")</f>
        <v>17</v>
      </c>
      <c r="B28" s="260" t="s">
        <v>619</v>
      </c>
      <c r="C28" s="125" t="s">
        <v>132</v>
      </c>
      <c r="D28" s="125" t="s">
        <v>581</v>
      </c>
      <c r="E28" s="125" t="s">
        <v>582</v>
      </c>
      <c r="F28" s="125" t="s">
        <v>153</v>
      </c>
      <c r="G28" s="260" t="s">
        <v>620</v>
      </c>
      <c r="H28" s="125">
        <v>21213</v>
      </c>
      <c r="I28" s="125">
        <v>11600</v>
      </c>
      <c r="J28" s="125">
        <v>9613</v>
      </c>
      <c r="K28" s="125"/>
      <c r="L28" s="125"/>
      <c r="M28" s="125"/>
      <c r="N28" s="125">
        <v>9613</v>
      </c>
      <c r="O28" s="125" t="s">
        <v>195</v>
      </c>
      <c r="P28" s="64" t="s">
        <v>192</v>
      </c>
      <c r="Q28" s="57"/>
    </row>
    <row r="29" ht="60" customHeight="true" spans="1:17">
      <c r="A29" s="14">
        <f>IF(C29&lt;&gt;"",MAX(A$11:A28)+1,"")</f>
        <v>18</v>
      </c>
      <c r="B29" s="260" t="s">
        <v>621</v>
      </c>
      <c r="C29" s="125" t="s">
        <v>132</v>
      </c>
      <c r="D29" s="125" t="s">
        <v>614</v>
      </c>
      <c r="E29" s="125" t="s">
        <v>582</v>
      </c>
      <c r="F29" s="125" t="s">
        <v>153</v>
      </c>
      <c r="G29" s="260" t="s">
        <v>622</v>
      </c>
      <c r="H29" s="125">
        <v>6854</v>
      </c>
      <c r="I29" s="125">
        <v>3500</v>
      </c>
      <c r="J29" s="125">
        <v>1900</v>
      </c>
      <c r="K29" s="125"/>
      <c r="L29" s="125"/>
      <c r="M29" s="125"/>
      <c r="N29" s="125">
        <v>1900</v>
      </c>
      <c r="O29" s="125" t="s">
        <v>191</v>
      </c>
      <c r="P29" s="64" t="s">
        <v>192</v>
      </c>
      <c r="Q29" s="57"/>
    </row>
    <row r="30" ht="24.95" customHeight="true" spans="1:17">
      <c r="A30" s="14" t="str">
        <f>IF(C30&lt;&gt;"",MAX(A$11:A29)+1,"")</f>
        <v/>
      </c>
      <c r="B30" s="257" t="s">
        <v>623</v>
      </c>
      <c r="C30" s="256"/>
      <c r="D30" s="254"/>
      <c r="E30" s="254"/>
      <c r="F30" s="254"/>
      <c r="G30" s="263"/>
      <c r="H30" s="264"/>
      <c r="I30" s="264"/>
      <c r="J30" s="264"/>
      <c r="K30" s="264"/>
      <c r="L30" s="264"/>
      <c r="M30" s="264"/>
      <c r="N30" s="264"/>
      <c r="O30" s="254"/>
      <c r="P30" s="252"/>
      <c r="Q30" s="57"/>
    </row>
    <row r="31" ht="60" customHeight="true" spans="1:17">
      <c r="A31" s="14">
        <f>IF(C31&lt;&gt;"",MAX(A$11:A30)+1,"")</f>
        <v>19</v>
      </c>
      <c r="B31" s="260" t="s">
        <v>624</v>
      </c>
      <c r="C31" s="16" t="s">
        <v>131</v>
      </c>
      <c r="D31" s="16" t="s">
        <v>625</v>
      </c>
      <c r="E31" s="16" t="s">
        <v>626</v>
      </c>
      <c r="F31" s="16" t="s">
        <v>136</v>
      </c>
      <c r="G31" s="24" t="s">
        <v>627</v>
      </c>
      <c r="H31" s="25">
        <v>150</v>
      </c>
      <c r="I31" s="25"/>
      <c r="J31" s="25">
        <v>85</v>
      </c>
      <c r="K31" s="25">
        <v>85</v>
      </c>
      <c r="L31" s="25"/>
      <c r="M31" s="16"/>
      <c r="N31" s="16"/>
      <c r="O31" s="16" t="s">
        <v>326</v>
      </c>
      <c r="P31" s="64" t="s">
        <v>192</v>
      </c>
      <c r="Q31" s="57"/>
    </row>
    <row r="32" ht="60" customHeight="true" spans="1:17">
      <c r="A32" s="14">
        <f>IF(C32&lt;&gt;"",MAX(A$11:A31)+1,"")</f>
        <v>20</v>
      </c>
      <c r="B32" s="260" t="s">
        <v>628</v>
      </c>
      <c r="C32" s="16" t="s">
        <v>131</v>
      </c>
      <c r="D32" s="16" t="s">
        <v>626</v>
      </c>
      <c r="E32" s="16" t="s">
        <v>626</v>
      </c>
      <c r="F32" s="16" t="s">
        <v>136</v>
      </c>
      <c r="G32" s="24" t="s">
        <v>629</v>
      </c>
      <c r="H32" s="25">
        <v>500</v>
      </c>
      <c r="I32" s="25"/>
      <c r="J32" s="25">
        <v>230</v>
      </c>
      <c r="K32" s="25">
        <v>230</v>
      </c>
      <c r="L32" s="25"/>
      <c r="M32" s="16"/>
      <c r="N32" s="16"/>
      <c r="O32" s="16" t="s">
        <v>138</v>
      </c>
      <c r="P32" s="64" t="s">
        <v>186</v>
      </c>
      <c r="Q32" s="57"/>
    </row>
    <row r="33" ht="87.75" customHeight="true" spans="1:17">
      <c r="A33" s="14">
        <f>IF(C33&lt;&gt;"",MAX(A$11:A32)+1,"")</f>
        <v>21</v>
      </c>
      <c r="B33" s="260" t="s">
        <v>630</v>
      </c>
      <c r="C33" s="16" t="s">
        <v>131</v>
      </c>
      <c r="D33" s="16" t="s">
        <v>631</v>
      </c>
      <c r="E33" s="16" t="s">
        <v>626</v>
      </c>
      <c r="F33" s="16" t="s">
        <v>136</v>
      </c>
      <c r="G33" s="24" t="s">
        <v>632</v>
      </c>
      <c r="H33" s="25">
        <v>500</v>
      </c>
      <c r="I33" s="25"/>
      <c r="J33" s="25">
        <v>400</v>
      </c>
      <c r="K33" s="25">
        <v>400</v>
      </c>
      <c r="L33" s="25"/>
      <c r="M33" s="16"/>
      <c r="N33" s="16"/>
      <c r="O33" s="16" t="s">
        <v>326</v>
      </c>
      <c r="P33" s="64" t="s">
        <v>192</v>
      </c>
      <c r="Q33" s="57"/>
    </row>
    <row r="34" ht="60" customHeight="true" spans="1:17">
      <c r="A34" s="14">
        <f>IF(C34&lt;&gt;"",MAX(A$11:A33)+1,"")</f>
        <v>22</v>
      </c>
      <c r="B34" s="260" t="s">
        <v>633</v>
      </c>
      <c r="C34" s="16" t="s">
        <v>131</v>
      </c>
      <c r="D34" s="16" t="s">
        <v>634</v>
      </c>
      <c r="E34" s="16" t="s">
        <v>635</v>
      </c>
      <c r="F34" s="16" t="s">
        <v>269</v>
      </c>
      <c r="G34" s="24" t="s">
        <v>636</v>
      </c>
      <c r="H34" s="25">
        <v>229</v>
      </c>
      <c r="I34" s="25"/>
      <c r="J34" s="25">
        <v>180</v>
      </c>
      <c r="K34" s="25">
        <v>90</v>
      </c>
      <c r="L34" s="25">
        <v>90</v>
      </c>
      <c r="M34" s="16"/>
      <c r="N34" s="16"/>
      <c r="O34" s="16" t="s">
        <v>326</v>
      </c>
      <c r="P34" s="64" t="s">
        <v>192</v>
      </c>
      <c r="Q34" s="57"/>
    </row>
    <row r="35" ht="60" customHeight="true" spans="1:17">
      <c r="A35" s="14">
        <f>IF(C35&lt;&gt;"",MAX(A$11:A34)+1,"")</f>
        <v>23</v>
      </c>
      <c r="B35" s="260" t="s">
        <v>637</v>
      </c>
      <c r="C35" s="16" t="s">
        <v>131</v>
      </c>
      <c r="D35" s="16" t="s">
        <v>638</v>
      </c>
      <c r="E35" s="16" t="s">
        <v>639</v>
      </c>
      <c r="F35" s="16" t="s">
        <v>142</v>
      </c>
      <c r="G35" s="24" t="s">
        <v>640</v>
      </c>
      <c r="H35" s="16">
        <v>400</v>
      </c>
      <c r="I35" s="16"/>
      <c r="J35" s="16">
        <v>320</v>
      </c>
      <c r="K35" s="16">
        <v>160</v>
      </c>
      <c r="L35" s="16">
        <v>160</v>
      </c>
      <c r="M35" s="16"/>
      <c r="N35" s="16"/>
      <c r="O35" s="16" t="s">
        <v>326</v>
      </c>
      <c r="P35" s="64" t="s">
        <v>192</v>
      </c>
      <c r="Q35" s="57"/>
    </row>
    <row r="36" ht="60" customHeight="true" spans="1:17">
      <c r="A36" s="14">
        <f>IF(C36&lt;&gt;"",MAX(A$11:A35)+1,"")</f>
        <v>24</v>
      </c>
      <c r="B36" s="260" t="s">
        <v>641</v>
      </c>
      <c r="C36" s="16" t="s">
        <v>131</v>
      </c>
      <c r="D36" s="16" t="s">
        <v>642</v>
      </c>
      <c r="E36" s="16" t="s">
        <v>643</v>
      </c>
      <c r="F36" s="16" t="s">
        <v>136</v>
      </c>
      <c r="G36" s="24" t="s">
        <v>644</v>
      </c>
      <c r="H36" s="16">
        <v>350</v>
      </c>
      <c r="I36" s="16"/>
      <c r="J36" s="16">
        <v>280</v>
      </c>
      <c r="K36" s="16">
        <v>140</v>
      </c>
      <c r="L36" s="16">
        <v>140</v>
      </c>
      <c r="M36" s="16"/>
      <c r="N36" s="16"/>
      <c r="O36" s="16" t="s">
        <v>326</v>
      </c>
      <c r="P36" s="64" t="s">
        <v>192</v>
      </c>
      <c r="Q36" s="57"/>
    </row>
    <row r="37" ht="60" customHeight="true" spans="1:17">
      <c r="A37" s="14">
        <f>IF(C37&lt;&gt;"",MAX(A$11:A36)+1,"")</f>
        <v>25</v>
      </c>
      <c r="B37" s="260" t="s">
        <v>645</v>
      </c>
      <c r="C37" s="16" t="s">
        <v>131</v>
      </c>
      <c r="D37" s="261" t="s">
        <v>646</v>
      </c>
      <c r="E37" s="16" t="s">
        <v>647</v>
      </c>
      <c r="F37" s="16" t="s">
        <v>161</v>
      </c>
      <c r="G37" s="24" t="s">
        <v>648</v>
      </c>
      <c r="H37" s="16">
        <v>450</v>
      </c>
      <c r="I37" s="16"/>
      <c r="J37" s="16">
        <v>360</v>
      </c>
      <c r="K37" s="16">
        <v>180</v>
      </c>
      <c r="L37" s="16">
        <v>180</v>
      </c>
      <c r="M37" s="16"/>
      <c r="N37" s="16"/>
      <c r="O37" s="16" t="s">
        <v>326</v>
      </c>
      <c r="P37" s="64" t="s">
        <v>192</v>
      </c>
      <c r="Q37" s="57"/>
    </row>
    <row r="38" ht="60" customHeight="true" spans="1:17">
      <c r="A38" s="14">
        <f>IF(C38&lt;&gt;"",MAX(A$11:A37)+1,"")</f>
        <v>26</v>
      </c>
      <c r="B38" s="260" t="s">
        <v>649</v>
      </c>
      <c r="C38" s="16" t="s">
        <v>131</v>
      </c>
      <c r="D38" s="16" t="s">
        <v>642</v>
      </c>
      <c r="E38" s="16" t="s">
        <v>643</v>
      </c>
      <c r="F38" s="16" t="s">
        <v>136</v>
      </c>
      <c r="G38" s="24" t="s">
        <v>650</v>
      </c>
      <c r="H38" s="25">
        <v>400</v>
      </c>
      <c r="I38" s="25"/>
      <c r="J38" s="25">
        <v>300</v>
      </c>
      <c r="K38" s="25">
        <v>150</v>
      </c>
      <c r="L38" s="25">
        <v>150</v>
      </c>
      <c r="M38" s="16"/>
      <c r="N38" s="16"/>
      <c r="O38" s="16" t="s">
        <v>138</v>
      </c>
      <c r="P38" s="64" t="s">
        <v>139</v>
      </c>
      <c r="Q38" s="57"/>
    </row>
    <row r="39" ht="60" customHeight="true" spans="1:17">
      <c r="A39" s="14">
        <f>IF(C39&lt;&gt;"",MAX(A$11:A38)+1,"")</f>
        <v>27</v>
      </c>
      <c r="B39" s="26" t="s">
        <v>651</v>
      </c>
      <c r="C39" s="16" t="s">
        <v>131</v>
      </c>
      <c r="D39" s="262" t="s">
        <v>652</v>
      </c>
      <c r="E39" s="262" t="s">
        <v>653</v>
      </c>
      <c r="F39" s="16" t="s">
        <v>153</v>
      </c>
      <c r="G39" s="265" t="s">
        <v>654</v>
      </c>
      <c r="H39" s="266">
        <v>633</v>
      </c>
      <c r="I39" s="27"/>
      <c r="J39" s="27">
        <v>500</v>
      </c>
      <c r="K39" s="27">
        <v>250</v>
      </c>
      <c r="L39" s="27">
        <v>250</v>
      </c>
      <c r="M39" s="16"/>
      <c r="N39" s="16"/>
      <c r="O39" s="16" t="s">
        <v>326</v>
      </c>
      <c r="P39" s="64" t="s">
        <v>192</v>
      </c>
      <c r="Q39" s="57"/>
    </row>
    <row r="40" ht="112.5" customHeight="true" spans="1:17">
      <c r="A40" s="14">
        <f>IF(C40&lt;&gt;"",MAX(A$11:A39)+1,"")</f>
        <v>28</v>
      </c>
      <c r="B40" s="26" t="s">
        <v>655</v>
      </c>
      <c r="C40" s="16" t="s">
        <v>85</v>
      </c>
      <c r="D40" s="262" t="s">
        <v>656</v>
      </c>
      <c r="E40" s="16" t="s">
        <v>626</v>
      </c>
      <c r="F40" s="262" t="s">
        <v>136</v>
      </c>
      <c r="G40" s="265" t="s">
        <v>657</v>
      </c>
      <c r="H40" s="266">
        <v>4417</v>
      </c>
      <c r="I40" s="266">
        <v>1200</v>
      </c>
      <c r="J40" s="27">
        <v>2000</v>
      </c>
      <c r="K40" s="27"/>
      <c r="L40" s="27"/>
      <c r="M40" s="16"/>
      <c r="N40" s="16">
        <v>2000</v>
      </c>
      <c r="O40" s="16" t="s">
        <v>90</v>
      </c>
      <c r="P40" s="64" t="s">
        <v>658</v>
      </c>
      <c r="Q40" s="57"/>
    </row>
    <row r="41" ht="60" customHeight="true" spans="1:17">
      <c r="A41" s="14">
        <f>IF(C41&lt;&gt;"",MAX(A$11:A40)+1,"")</f>
        <v>29</v>
      </c>
      <c r="B41" s="26" t="s">
        <v>659</v>
      </c>
      <c r="C41" s="14" t="s">
        <v>85</v>
      </c>
      <c r="D41" s="14" t="s">
        <v>634</v>
      </c>
      <c r="E41" s="14" t="s">
        <v>660</v>
      </c>
      <c r="F41" s="182" t="s">
        <v>269</v>
      </c>
      <c r="G41" s="93" t="s">
        <v>661</v>
      </c>
      <c r="H41" s="25">
        <v>8256.73</v>
      </c>
      <c r="I41" s="16">
        <v>2050</v>
      </c>
      <c r="J41" s="182">
        <v>1000</v>
      </c>
      <c r="K41" s="59"/>
      <c r="L41" s="59"/>
      <c r="M41" s="59"/>
      <c r="N41" s="14">
        <v>1000</v>
      </c>
      <c r="O41" s="16" t="s">
        <v>98</v>
      </c>
      <c r="P41" s="24" t="s">
        <v>662</v>
      </c>
      <c r="Q41" s="57"/>
    </row>
    <row r="42" ht="48" customHeight="true" spans="1:17">
      <c r="A42" s="14">
        <f>IF(C42&lt;&gt;"",MAX(A$11:A41)+1,"")</f>
        <v>30</v>
      </c>
      <c r="B42" s="26" t="s">
        <v>663</v>
      </c>
      <c r="C42" s="14" t="s">
        <v>85</v>
      </c>
      <c r="D42" s="14" t="s">
        <v>634</v>
      </c>
      <c r="E42" s="14" t="s">
        <v>660</v>
      </c>
      <c r="F42" s="182" t="s">
        <v>269</v>
      </c>
      <c r="G42" s="93" t="s">
        <v>664</v>
      </c>
      <c r="H42" s="25">
        <v>8064.19</v>
      </c>
      <c r="I42" s="16">
        <v>1250</v>
      </c>
      <c r="J42" s="182">
        <v>500</v>
      </c>
      <c r="K42" s="59"/>
      <c r="L42" s="59"/>
      <c r="M42" s="59"/>
      <c r="N42" s="14">
        <v>500</v>
      </c>
      <c r="O42" s="16" t="s">
        <v>98</v>
      </c>
      <c r="P42" s="24" t="s">
        <v>665</v>
      </c>
      <c r="Q42" s="57"/>
    </row>
    <row r="43" ht="60" customHeight="true" spans="1:17">
      <c r="A43" s="14">
        <f>IF(C43&lt;&gt;"",MAX(A$11:A42)+1,"")</f>
        <v>31</v>
      </c>
      <c r="B43" s="26" t="s">
        <v>666</v>
      </c>
      <c r="C43" s="14" t="s">
        <v>85</v>
      </c>
      <c r="D43" s="14" t="s">
        <v>94</v>
      </c>
      <c r="E43" s="14" t="s">
        <v>667</v>
      </c>
      <c r="F43" s="182" t="s">
        <v>153</v>
      </c>
      <c r="G43" s="93" t="s">
        <v>668</v>
      </c>
      <c r="H43" s="25">
        <v>261395</v>
      </c>
      <c r="I43" s="16">
        <v>118308</v>
      </c>
      <c r="J43" s="182">
        <v>43000</v>
      </c>
      <c r="K43" s="59"/>
      <c r="L43" s="59"/>
      <c r="M43" s="59"/>
      <c r="N43" s="14">
        <v>43000</v>
      </c>
      <c r="O43" s="16" t="s">
        <v>182</v>
      </c>
      <c r="P43" s="24" t="s">
        <v>665</v>
      </c>
      <c r="Q43" s="57"/>
    </row>
    <row r="44" ht="60" customHeight="true" spans="1:17">
      <c r="A44" s="14">
        <f>IF(C44&lt;&gt;"",MAX(A$11:A43)+1,"")</f>
        <v>32</v>
      </c>
      <c r="B44" s="26" t="s">
        <v>669</v>
      </c>
      <c r="C44" s="14" t="s">
        <v>132</v>
      </c>
      <c r="D44" s="14" t="s">
        <v>94</v>
      </c>
      <c r="E44" s="14" t="s">
        <v>670</v>
      </c>
      <c r="F44" s="182" t="s">
        <v>142</v>
      </c>
      <c r="G44" s="93" t="s">
        <v>671</v>
      </c>
      <c r="H44" s="25">
        <v>32893</v>
      </c>
      <c r="I44" s="16">
        <v>25400</v>
      </c>
      <c r="J44" s="182">
        <v>13193</v>
      </c>
      <c r="K44" s="59"/>
      <c r="L44" s="59"/>
      <c r="M44" s="59"/>
      <c r="N44" s="14">
        <v>13193</v>
      </c>
      <c r="O44" s="16" t="s">
        <v>215</v>
      </c>
      <c r="P44" s="24" t="s">
        <v>672</v>
      </c>
      <c r="Q44" s="57"/>
    </row>
    <row r="45" ht="48.95" customHeight="true" spans="1:17">
      <c r="A45" s="14">
        <f>IF(C45&lt;&gt;"",MAX(A$11:A44)+1,"")</f>
        <v>33</v>
      </c>
      <c r="B45" s="26" t="s">
        <v>673</v>
      </c>
      <c r="C45" s="262" t="s">
        <v>132</v>
      </c>
      <c r="D45" s="262" t="s">
        <v>634</v>
      </c>
      <c r="E45" s="262" t="s">
        <v>660</v>
      </c>
      <c r="F45" s="262" t="s">
        <v>269</v>
      </c>
      <c r="G45" s="265" t="s">
        <v>674</v>
      </c>
      <c r="H45" s="266">
        <v>7468.5</v>
      </c>
      <c r="I45" s="266">
        <v>6387.7</v>
      </c>
      <c r="J45" s="266">
        <v>600</v>
      </c>
      <c r="K45" s="266"/>
      <c r="L45" s="266"/>
      <c r="M45" s="16"/>
      <c r="N45" s="16">
        <v>600</v>
      </c>
      <c r="O45" s="16" t="s">
        <v>195</v>
      </c>
      <c r="P45" s="64" t="s">
        <v>192</v>
      </c>
      <c r="Q45" s="57"/>
    </row>
    <row r="46" ht="60" customHeight="true" spans="1:17">
      <c r="A46" s="14">
        <f>IF(C46&lt;&gt;"",MAX(A$11:A45)+1,"")</f>
        <v>34</v>
      </c>
      <c r="B46" s="26" t="s">
        <v>675</v>
      </c>
      <c r="C46" s="14" t="s">
        <v>132</v>
      </c>
      <c r="D46" s="14" t="s">
        <v>94</v>
      </c>
      <c r="E46" s="14" t="s">
        <v>676</v>
      </c>
      <c r="F46" s="182" t="s">
        <v>161</v>
      </c>
      <c r="G46" s="93" t="s">
        <v>677</v>
      </c>
      <c r="H46" s="25">
        <v>15000</v>
      </c>
      <c r="I46" s="16">
        <v>4750</v>
      </c>
      <c r="J46" s="182">
        <v>10250</v>
      </c>
      <c r="K46" s="59"/>
      <c r="L46" s="59"/>
      <c r="M46" s="59"/>
      <c r="N46" s="14">
        <v>10250</v>
      </c>
      <c r="O46" s="16" t="s">
        <v>215</v>
      </c>
      <c r="P46" s="24" t="s">
        <v>192</v>
      </c>
      <c r="Q46" s="57" t="s">
        <v>678</v>
      </c>
    </row>
  </sheetData>
  <mergeCells count="16">
    <mergeCell ref="A1:P1"/>
    <mergeCell ref="A2:P2"/>
    <mergeCell ref="K3:N3"/>
    <mergeCell ref="A3:A4"/>
    <mergeCell ref="B3:B4"/>
    <mergeCell ref="C3:C4"/>
    <mergeCell ref="D3:D4"/>
    <mergeCell ref="E3:E4"/>
    <mergeCell ref="F3:F4"/>
    <mergeCell ref="G3:G4"/>
    <mergeCell ref="H3:H4"/>
    <mergeCell ref="I3:I4"/>
    <mergeCell ref="J3:J4"/>
    <mergeCell ref="O3:O4"/>
    <mergeCell ref="P3:P4"/>
    <mergeCell ref="Q3:Q4"/>
  </mergeCells>
  <printOptions horizontalCentered="true"/>
  <pageMargins left="0.984027777777778" right="0.984027777777778" top="0.984027777777778" bottom="0.984027777777778" header="0.511805555555556" footer="0.511805555555556"/>
  <pageSetup paperSize="9" scale="51" fitToHeight="0" orientation="landscape"/>
  <headerFooter/>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44"/>
  <sheetViews>
    <sheetView view="pageBreakPreview" zoomScale="70" zoomScaleNormal="70" zoomScaleSheetLayoutView="70" workbookViewId="0">
      <pane xSplit="1" ySplit="9" topLeftCell="B10" activePane="bottomRight" state="frozen"/>
      <selection/>
      <selection pane="topRight"/>
      <selection pane="bottomLeft"/>
      <selection pane="bottomRight" activeCell="J11" sqref="J11:N44"/>
    </sheetView>
  </sheetViews>
  <sheetFormatPr defaultColWidth="9" defaultRowHeight="13.5"/>
  <cols>
    <col min="1" max="1" width="6.625" style="37" customWidth="true"/>
    <col min="2" max="2" width="25.625" style="37" customWidth="true"/>
    <col min="3" max="3" width="13.625" style="37" customWidth="true"/>
    <col min="4" max="4" width="20.5" style="37" customWidth="true"/>
    <col min="5" max="5" width="22.75" style="37" customWidth="true"/>
    <col min="6" max="6" width="13.625" style="37" customWidth="true"/>
    <col min="7" max="7" width="35.625" style="37" customWidth="true"/>
    <col min="8" max="14" width="11.625" style="37" customWidth="true"/>
    <col min="15" max="15" width="13.625" style="37" customWidth="true"/>
    <col min="16" max="16" width="20.625" style="37" customWidth="true"/>
    <col min="17" max="16384" width="9" style="37"/>
  </cols>
  <sheetData>
    <row r="1" ht="30" customHeight="true" spans="1:16">
      <c r="A1" s="204" t="s">
        <v>679</v>
      </c>
      <c r="B1" s="204"/>
      <c r="C1" s="204"/>
      <c r="D1" s="204"/>
      <c r="E1" s="204"/>
      <c r="F1" s="222"/>
      <c r="G1" s="223"/>
      <c r="H1" s="204"/>
      <c r="I1" s="204"/>
      <c r="J1" s="204"/>
      <c r="K1" s="204"/>
      <c r="L1" s="204"/>
      <c r="M1" s="204"/>
      <c r="N1" s="204"/>
      <c r="O1" s="204"/>
      <c r="P1" s="204"/>
    </row>
    <row r="2" ht="30" customHeight="true" spans="1:16">
      <c r="A2" s="205"/>
      <c r="B2" s="205"/>
      <c r="C2" s="205"/>
      <c r="D2" s="205"/>
      <c r="E2" s="205"/>
      <c r="F2" s="205"/>
      <c r="G2" s="224"/>
      <c r="H2" s="205"/>
      <c r="I2" s="205"/>
      <c r="J2" s="205"/>
      <c r="K2" s="205"/>
      <c r="L2" s="205"/>
      <c r="M2" s="205"/>
      <c r="N2" s="205"/>
      <c r="O2" s="205"/>
      <c r="P2" s="205" t="s">
        <v>482</v>
      </c>
    </row>
    <row r="3" ht="24.95" customHeight="true" spans="1:16">
      <c r="A3" s="33" t="s">
        <v>58</v>
      </c>
      <c r="B3" s="79" t="s">
        <v>59</v>
      </c>
      <c r="C3" s="33" t="s">
        <v>60</v>
      </c>
      <c r="D3" s="33" t="s">
        <v>61</v>
      </c>
      <c r="E3" s="33" t="s">
        <v>62</v>
      </c>
      <c r="F3" s="33" t="s">
        <v>63</v>
      </c>
      <c r="G3" s="33" t="s">
        <v>64</v>
      </c>
      <c r="H3" s="80" t="s">
        <v>65</v>
      </c>
      <c r="I3" s="80" t="s">
        <v>66</v>
      </c>
      <c r="J3" s="80" t="s">
        <v>67</v>
      </c>
      <c r="K3" s="80" t="s">
        <v>68</v>
      </c>
      <c r="L3" s="80"/>
      <c r="M3" s="80"/>
      <c r="N3" s="80"/>
      <c r="O3" s="33" t="s">
        <v>69</v>
      </c>
      <c r="P3" s="33" t="s">
        <v>70</v>
      </c>
    </row>
    <row r="4" ht="24.95" customHeight="true" spans="1:16">
      <c r="A4" s="33"/>
      <c r="B4" s="81"/>
      <c r="C4" s="33"/>
      <c r="D4" s="33"/>
      <c r="E4" s="33"/>
      <c r="F4" s="33"/>
      <c r="G4" s="33"/>
      <c r="H4" s="80"/>
      <c r="I4" s="80"/>
      <c r="J4" s="80"/>
      <c r="K4" s="59" t="s">
        <v>72</v>
      </c>
      <c r="L4" s="59" t="s">
        <v>73</v>
      </c>
      <c r="M4" s="59" t="s">
        <v>74</v>
      </c>
      <c r="N4" s="59" t="s">
        <v>75</v>
      </c>
      <c r="O4" s="33"/>
      <c r="P4" s="33"/>
    </row>
    <row r="5" ht="24.95" customHeight="true" spans="1:16">
      <c r="A5" s="206"/>
      <c r="B5" s="207" t="s">
        <v>76</v>
      </c>
      <c r="C5" s="208">
        <f>SUM(C6:C8)</f>
        <v>31</v>
      </c>
      <c r="D5" s="209"/>
      <c r="E5" s="209"/>
      <c r="F5" s="210"/>
      <c r="G5" s="225"/>
      <c r="H5" s="210">
        <f t="shared" ref="H5:N5" si="0">SUM(H11:H44)</f>
        <v>436943</v>
      </c>
      <c r="I5" s="210">
        <f t="shared" si="0"/>
        <v>31820</v>
      </c>
      <c r="J5" s="210">
        <f t="shared" si="0"/>
        <v>91736</v>
      </c>
      <c r="K5" s="210">
        <f t="shared" si="0"/>
        <v>50000</v>
      </c>
      <c r="L5" s="210">
        <f t="shared" si="0"/>
        <v>18036</v>
      </c>
      <c r="M5" s="210"/>
      <c r="N5" s="210">
        <f t="shared" si="0"/>
        <v>23700</v>
      </c>
      <c r="O5" s="244"/>
      <c r="P5" s="245"/>
    </row>
    <row r="6" ht="24.95" customHeight="true" spans="1:16">
      <c r="A6" s="206"/>
      <c r="B6" s="207" t="s">
        <v>131</v>
      </c>
      <c r="C6" s="208">
        <f>COUNTIF(C9:C44,"新建")</f>
        <v>16</v>
      </c>
      <c r="D6" s="209"/>
      <c r="E6" s="209"/>
      <c r="F6" s="210"/>
      <c r="G6" s="225"/>
      <c r="H6" s="210">
        <f>SUMIF($C$11:$C$44,"新建",H11:H44)</f>
        <v>313349</v>
      </c>
      <c r="I6" s="210"/>
      <c r="J6" s="210">
        <f>SUMIF($C$11:$C$44,"新建",J11:J44)</f>
        <v>56776</v>
      </c>
      <c r="K6" s="210">
        <f>SUMIF($C$11:$C$44,"新建",K11:K44)</f>
        <v>23800</v>
      </c>
      <c r="L6" s="210">
        <f>SUMIF($C$11:$C$44,"新建",L11:L44)</f>
        <v>16976</v>
      </c>
      <c r="M6" s="210"/>
      <c r="N6" s="210">
        <f>SUMIF($C$11:$C$44,"新建",N11:N44)</f>
        <v>16000</v>
      </c>
      <c r="O6" s="244"/>
      <c r="P6" s="245"/>
    </row>
    <row r="7" ht="24.95" customHeight="true" spans="1:16">
      <c r="A7" s="206"/>
      <c r="B7" s="207" t="s">
        <v>85</v>
      </c>
      <c r="C7" s="208">
        <f>COUNTIF(C11:C44,"续建")</f>
        <v>3</v>
      </c>
      <c r="D7" s="210"/>
      <c r="E7" s="210"/>
      <c r="F7" s="210"/>
      <c r="G7" s="226"/>
      <c r="H7" s="210">
        <f>SUMIF($C$11:$C$44,"续建",H11:H44)</f>
        <v>23940</v>
      </c>
      <c r="I7" s="210">
        <f>SUMIF($C$11:$C$44,"续建",I11:I44)</f>
        <v>600</v>
      </c>
      <c r="J7" s="210">
        <f>SUMIF($C$11:$C$44,"续建",J11:J44)</f>
        <v>8060</v>
      </c>
      <c r="K7" s="210">
        <f>SUMIF($C$11:$C$44,"续建",K11:K44)</f>
        <v>7000</v>
      </c>
      <c r="L7" s="210">
        <f>SUMIF($C$11:$C$44,"续建",L11:L44)</f>
        <v>1060</v>
      </c>
      <c r="M7" s="210"/>
      <c r="N7" s="210"/>
      <c r="O7" s="244"/>
      <c r="P7" s="245"/>
    </row>
    <row r="8" ht="24.95" customHeight="true" spans="1:16">
      <c r="A8" s="206"/>
      <c r="B8" s="207" t="s">
        <v>132</v>
      </c>
      <c r="C8" s="208">
        <f>COUNTIF(C11:C44,"竣工")</f>
        <v>12</v>
      </c>
      <c r="D8" s="210"/>
      <c r="E8" s="210"/>
      <c r="F8" s="210"/>
      <c r="G8" s="226"/>
      <c r="H8" s="210">
        <f>SUMIF($C$11:$C$44,"竣工",H11:H44)</f>
        <v>94654</v>
      </c>
      <c r="I8" s="210">
        <f>SUMIF($C$11:$C$44,"竣工",I11:I44)</f>
        <v>31220</v>
      </c>
      <c r="J8" s="210">
        <f>SUMIF($C$11:$C$44,"竣工",J11:J44)</f>
        <v>21900</v>
      </c>
      <c r="K8" s="210">
        <f>SUMIF($C$11:$C$44,"竣工",K11:K44)</f>
        <v>14200</v>
      </c>
      <c r="L8" s="210"/>
      <c r="M8" s="210"/>
      <c r="N8" s="210">
        <f>SUMIF($C$11:$C$44,"竣工",N11:N44)</f>
        <v>7700</v>
      </c>
      <c r="O8" s="244"/>
      <c r="P8" s="245"/>
    </row>
    <row r="9" ht="24.95" customHeight="true" spans="1:16">
      <c r="A9" s="206"/>
      <c r="B9" s="207" t="s">
        <v>680</v>
      </c>
      <c r="C9" s="208"/>
      <c r="D9" s="210"/>
      <c r="E9" s="210"/>
      <c r="F9" s="210"/>
      <c r="G9" s="226"/>
      <c r="H9" s="210">
        <f>H44</f>
        <v>5000</v>
      </c>
      <c r="I9" s="210"/>
      <c r="J9" s="210">
        <f>J44</f>
        <v>5000</v>
      </c>
      <c r="K9" s="210">
        <f>K44</f>
        <v>5000</v>
      </c>
      <c r="L9" s="210"/>
      <c r="M9" s="210"/>
      <c r="N9" s="210"/>
      <c r="O9" s="244"/>
      <c r="P9" s="245"/>
    </row>
    <row r="10" ht="24.95" customHeight="true" spans="1:16">
      <c r="A10" s="14" t="str">
        <f>IF(C10&lt;&gt;"",MAX(#REF!)+1,"")</f>
        <v/>
      </c>
      <c r="B10" s="211" t="s">
        <v>681</v>
      </c>
      <c r="C10" s="208"/>
      <c r="D10" s="208"/>
      <c r="E10" s="208"/>
      <c r="F10" s="208"/>
      <c r="G10" s="227"/>
      <c r="H10" s="210"/>
      <c r="I10" s="210"/>
      <c r="J10" s="210"/>
      <c r="K10" s="210"/>
      <c r="L10" s="210"/>
      <c r="M10" s="210"/>
      <c r="N10" s="210"/>
      <c r="O10" s="208"/>
      <c r="P10" s="91"/>
    </row>
    <row r="11" s="202" customFormat="true" ht="81" customHeight="true" spans="1:16">
      <c r="A11" s="212">
        <f>IF(C11&lt;&gt;"",MAX(A$10:A10)+1,"")</f>
        <v>1</v>
      </c>
      <c r="B11" s="213" t="s">
        <v>682</v>
      </c>
      <c r="C11" s="214" t="s">
        <v>131</v>
      </c>
      <c r="D11" s="214" t="s">
        <v>683</v>
      </c>
      <c r="E11" s="214" t="s">
        <v>684</v>
      </c>
      <c r="F11" s="214" t="s">
        <v>114</v>
      </c>
      <c r="G11" s="228" t="s">
        <v>685</v>
      </c>
      <c r="H11" s="229">
        <v>13385</v>
      </c>
      <c r="I11" s="229"/>
      <c r="J11" s="238">
        <f t="shared" ref="J11:J26" si="1">SUM(K11:N11)</f>
        <v>4008</v>
      </c>
      <c r="K11" s="229">
        <v>2000</v>
      </c>
      <c r="L11" s="229">
        <v>2008</v>
      </c>
      <c r="M11" s="229"/>
      <c r="N11" s="229"/>
      <c r="O11" s="238" t="s">
        <v>138</v>
      </c>
      <c r="P11" s="246" t="s">
        <v>464</v>
      </c>
    </row>
    <row r="12" s="202" customFormat="true" ht="81" customHeight="true" spans="1:16">
      <c r="A12" s="212">
        <f>IF(C12&lt;&gt;"",MAX(A$10:A11)+1,"")</f>
        <v>2</v>
      </c>
      <c r="B12" s="213" t="s">
        <v>686</v>
      </c>
      <c r="C12" s="214" t="s">
        <v>131</v>
      </c>
      <c r="D12" s="214" t="s">
        <v>687</v>
      </c>
      <c r="E12" s="214" t="s">
        <v>688</v>
      </c>
      <c r="F12" s="214" t="s">
        <v>88</v>
      </c>
      <c r="G12" s="228" t="s">
        <v>689</v>
      </c>
      <c r="H12" s="229">
        <v>16988</v>
      </c>
      <c r="I12" s="229"/>
      <c r="J12" s="238">
        <f t="shared" si="1"/>
        <v>6400</v>
      </c>
      <c r="K12" s="229">
        <v>3000</v>
      </c>
      <c r="L12" s="229">
        <v>3400</v>
      </c>
      <c r="M12" s="229"/>
      <c r="N12" s="229"/>
      <c r="O12" s="238" t="s">
        <v>138</v>
      </c>
      <c r="P12" s="246" t="s">
        <v>464</v>
      </c>
    </row>
    <row r="13" s="202" customFormat="true" ht="81" customHeight="true" spans="1:16">
      <c r="A13" s="212">
        <f>IF(C13&lt;&gt;"",MAX(A$10:A12)+1,"")</f>
        <v>3</v>
      </c>
      <c r="B13" s="213" t="s">
        <v>690</v>
      </c>
      <c r="C13" s="214" t="s">
        <v>131</v>
      </c>
      <c r="D13" s="214" t="s">
        <v>687</v>
      </c>
      <c r="E13" s="214" t="s">
        <v>688</v>
      </c>
      <c r="F13" s="214" t="s">
        <v>88</v>
      </c>
      <c r="G13" s="228" t="s">
        <v>691</v>
      </c>
      <c r="H13" s="229">
        <v>14000</v>
      </c>
      <c r="I13" s="229"/>
      <c r="J13" s="238">
        <f t="shared" si="1"/>
        <v>5800</v>
      </c>
      <c r="K13" s="229">
        <v>3000</v>
      </c>
      <c r="L13" s="229">
        <v>2800</v>
      </c>
      <c r="M13" s="229"/>
      <c r="N13" s="229"/>
      <c r="O13" s="238" t="s">
        <v>138</v>
      </c>
      <c r="P13" s="246" t="s">
        <v>464</v>
      </c>
    </row>
    <row r="14" s="202" customFormat="true" ht="81" customHeight="true" spans="1:16">
      <c r="A14" s="212">
        <f>IF(C14&lt;&gt;"",MAX(A$10:A13)+1,"")</f>
        <v>4</v>
      </c>
      <c r="B14" s="213" t="s">
        <v>692</v>
      </c>
      <c r="C14" s="214" t="s">
        <v>131</v>
      </c>
      <c r="D14" s="214" t="s">
        <v>693</v>
      </c>
      <c r="E14" s="214" t="s">
        <v>694</v>
      </c>
      <c r="F14" s="214" t="s">
        <v>153</v>
      </c>
      <c r="G14" s="228" t="s">
        <v>695</v>
      </c>
      <c r="H14" s="229">
        <v>13757</v>
      </c>
      <c r="I14" s="229"/>
      <c r="J14" s="238">
        <f t="shared" si="1"/>
        <v>5000</v>
      </c>
      <c r="K14" s="229">
        <v>2000</v>
      </c>
      <c r="L14" s="229">
        <v>3000</v>
      </c>
      <c r="M14" s="229"/>
      <c r="N14" s="229"/>
      <c r="O14" s="238" t="s">
        <v>138</v>
      </c>
      <c r="P14" s="246" t="s">
        <v>464</v>
      </c>
    </row>
    <row r="15" s="202" customFormat="true" ht="81" customHeight="true" spans="1:16">
      <c r="A15" s="212">
        <f>IF(C15&lt;&gt;"",MAX(A$10:A14)+1,"")</f>
        <v>5</v>
      </c>
      <c r="B15" s="213" t="s">
        <v>696</v>
      </c>
      <c r="C15" s="214" t="s">
        <v>131</v>
      </c>
      <c r="D15" s="214" t="s">
        <v>697</v>
      </c>
      <c r="E15" s="214" t="s">
        <v>698</v>
      </c>
      <c r="F15" s="214" t="s">
        <v>142</v>
      </c>
      <c r="G15" s="228" t="s">
        <v>699</v>
      </c>
      <c r="H15" s="229">
        <v>10109</v>
      </c>
      <c r="I15" s="229"/>
      <c r="J15" s="238">
        <f t="shared" si="1"/>
        <v>5022</v>
      </c>
      <c r="K15" s="229">
        <v>3000</v>
      </c>
      <c r="L15" s="229">
        <v>2022</v>
      </c>
      <c r="M15" s="229"/>
      <c r="N15" s="229"/>
      <c r="O15" s="238" t="s">
        <v>138</v>
      </c>
      <c r="P15" s="246" t="s">
        <v>464</v>
      </c>
    </row>
    <row r="16" s="202" customFormat="true" ht="81" customHeight="true" spans="1:16">
      <c r="A16" s="212">
        <f>IF(C16&lt;&gt;"",MAX(A$10:A15)+1,"")</f>
        <v>6</v>
      </c>
      <c r="B16" s="213" t="s">
        <v>700</v>
      </c>
      <c r="C16" s="214" t="s">
        <v>131</v>
      </c>
      <c r="D16" s="214" t="s">
        <v>697</v>
      </c>
      <c r="E16" s="214" t="s">
        <v>698</v>
      </c>
      <c r="F16" s="214" t="s">
        <v>142</v>
      </c>
      <c r="G16" s="228" t="s">
        <v>701</v>
      </c>
      <c r="H16" s="229">
        <v>13232</v>
      </c>
      <c r="I16" s="229"/>
      <c r="J16" s="238">
        <f t="shared" si="1"/>
        <v>4646</v>
      </c>
      <c r="K16" s="229">
        <v>2000</v>
      </c>
      <c r="L16" s="229">
        <v>2646</v>
      </c>
      <c r="M16" s="229"/>
      <c r="N16" s="229"/>
      <c r="O16" s="238" t="s">
        <v>138</v>
      </c>
      <c r="P16" s="246" t="s">
        <v>464</v>
      </c>
    </row>
    <row r="17" s="202" customFormat="true" ht="81" customHeight="true" spans="1:16">
      <c r="A17" s="212">
        <f>IF(C17&lt;&gt;"",MAX(A$10:A16)+1,"")</f>
        <v>7</v>
      </c>
      <c r="B17" s="213" t="s">
        <v>702</v>
      </c>
      <c r="C17" s="214" t="s">
        <v>131</v>
      </c>
      <c r="D17" s="214" t="s">
        <v>703</v>
      </c>
      <c r="E17" s="214" t="s">
        <v>704</v>
      </c>
      <c r="F17" s="214" t="s">
        <v>136</v>
      </c>
      <c r="G17" s="228" t="s">
        <v>705</v>
      </c>
      <c r="H17" s="229">
        <v>3000</v>
      </c>
      <c r="I17" s="229"/>
      <c r="J17" s="238">
        <f t="shared" si="1"/>
        <v>2000</v>
      </c>
      <c r="K17" s="229">
        <v>2000</v>
      </c>
      <c r="L17" s="229"/>
      <c r="M17" s="229"/>
      <c r="N17" s="229"/>
      <c r="O17" s="238" t="s">
        <v>138</v>
      </c>
      <c r="P17" s="246" t="s">
        <v>245</v>
      </c>
    </row>
    <row r="18" s="202" customFormat="true" ht="81" customHeight="true" spans="1:16">
      <c r="A18" s="212">
        <f>IF(C18&lt;&gt;"",MAX(A$10:A17)+1,"")</f>
        <v>8</v>
      </c>
      <c r="B18" s="213" t="s">
        <v>706</v>
      </c>
      <c r="C18" s="214" t="s">
        <v>131</v>
      </c>
      <c r="D18" s="214" t="s">
        <v>707</v>
      </c>
      <c r="E18" s="214" t="s">
        <v>694</v>
      </c>
      <c r="F18" s="214" t="s">
        <v>153</v>
      </c>
      <c r="G18" s="228" t="s">
        <v>708</v>
      </c>
      <c r="H18" s="229">
        <v>6716</v>
      </c>
      <c r="I18" s="229"/>
      <c r="J18" s="238">
        <f t="shared" si="1"/>
        <v>2600</v>
      </c>
      <c r="K18" s="229">
        <v>1500</v>
      </c>
      <c r="L18" s="229">
        <v>1100</v>
      </c>
      <c r="M18" s="229"/>
      <c r="N18" s="229"/>
      <c r="O18" s="238" t="s">
        <v>138</v>
      </c>
      <c r="P18" s="246" t="s">
        <v>464</v>
      </c>
    </row>
    <row r="19" s="202" customFormat="true" ht="81" customHeight="true" spans="1:16">
      <c r="A19" s="212">
        <f>IF(C19&lt;&gt;"",MAX(A$10:A18)+1,"")</f>
        <v>9</v>
      </c>
      <c r="B19" s="213" t="s">
        <v>709</v>
      </c>
      <c r="C19" s="214" t="s">
        <v>131</v>
      </c>
      <c r="D19" s="214" t="s">
        <v>710</v>
      </c>
      <c r="E19" s="214" t="s">
        <v>694</v>
      </c>
      <c r="F19" s="214" t="s">
        <v>153</v>
      </c>
      <c r="G19" s="228" t="s">
        <v>711</v>
      </c>
      <c r="H19" s="229">
        <v>1990</v>
      </c>
      <c r="I19" s="229"/>
      <c r="J19" s="238">
        <f t="shared" si="1"/>
        <v>1300</v>
      </c>
      <c r="K19" s="229">
        <v>1300</v>
      </c>
      <c r="L19" s="229"/>
      <c r="M19" s="229"/>
      <c r="N19" s="229"/>
      <c r="O19" s="238" t="s">
        <v>138</v>
      </c>
      <c r="P19" s="246" t="s">
        <v>245</v>
      </c>
    </row>
    <row r="20" s="202" customFormat="true" ht="81" customHeight="true" spans="1:16">
      <c r="A20" s="212">
        <f>IF(C20&lt;&gt;"",MAX(A$10:A19)+1,"")</f>
        <v>10</v>
      </c>
      <c r="B20" s="213" t="s">
        <v>712</v>
      </c>
      <c r="C20" s="214" t="s">
        <v>131</v>
      </c>
      <c r="D20" s="214" t="s">
        <v>713</v>
      </c>
      <c r="E20" s="214" t="s">
        <v>714</v>
      </c>
      <c r="F20" s="216" t="s">
        <v>161</v>
      </c>
      <c r="G20" s="228" t="s">
        <v>715</v>
      </c>
      <c r="H20" s="229">
        <v>6500</v>
      </c>
      <c r="I20" s="229"/>
      <c r="J20" s="238">
        <f t="shared" si="1"/>
        <v>1500</v>
      </c>
      <c r="K20" s="229">
        <v>1500</v>
      </c>
      <c r="L20" s="229"/>
      <c r="M20" s="229"/>
      <c r="N20" s="229"/>
      <c r="O20" s="238" t="s">
        <v>138</v>
      </c>
      <c r="P20" s="246" t="s">
        <v>464</v>
      </c>
    </row>
    <row r="21" s="202" customFormat="true" ht="81" customHeight="true" spans="1:16">
      <c r="A21" s="212">
        <f>IF(C21&lt;&gt;"",MAX(A$10:A20)+1,"")</f>
        <v>11</v>
      </c>
      <c r="B21" s="213" t="s">
        <v>716</v>
      </c>
      <c r="C21" s="214" t="s">
        <v>131</v>
      </c>
      <c r="D21" s="214" t="s">
        <v>717</v>
      </c>
      <c r="E21" s="214" t="s">
        <v>718</v>
      </c>
      <c r="F21" s="214" t="s">
        <v>136</v>
      </c>
      <c r="G21" s="228" t="s">
        <v>719</v>
      </c>
      <c r="H21" s="229">
        <v>1469</v>
      </c>
      <c r="I21" s="229"/>
      <c r="J21" s="238">
        <f t="shared" si="1"/>
        <v>600</v>
      </c>
      <c r="K21" s="229">
        <v>600</v>
      </c>
      <c r="L21" s="229"/>
      <c r="M21" s="229"/>
      <c r="N21" s="229"/>
      <c r="O21" s="238" t="s">
        <v>138</v>
      </c>
      <c r="P21" s="246" t="s">
        <v>464</v>
      </c>
    </row>
    <row r="22" s="202" customFormat="true" ht="81" customHeight="true" spans="1:16">
      <c r="A22" s="212">
        <f>IF(C22&lt;&gt;"",MAX(A$10:A21)+1,"")</f>
        <v>12</v>
      </c>
      <c r="B22" s="213" t="s">
        <v>720</v>
      </c>
      <c r="C22" s="214" t="s">
        <v>131</v>
      </c>
      <c r="D22" s="214" t="s">
        <v>721</v>
      </c>
      <c r="E22" s="214" t="s">
        <v>718</v>
      </c>
      <c r="F22" s="214" t="s">
        <v>136</v>
      </c>
      <c r="G22" s="228" t="s">
        <v>722</v>
      </c>
      <c r="H22" s="229">
        <v>2450</v>
      </c>
      <c r="I22" s="229"/>
      <c r="J22" s="238">
        <f t="shared" si="1"/>
        <v>800</v>
      </c>
      <c r="K22" s="229">
        <v>800</v>
      </c>
      <c r="L22" s="229"/>
      <c r="M22" s="229"/>
      <c r="N22" s="229"/>
      <c r="O22" s="238" t="s">
        <v>138</v>
      </c>
      <c r="P22" s="246" t="s">
        <v>464</v>
      </c>
    </row>
    <row r="23" s="202" customFormat="true" ht="81" customHeight="true" spans="1:16">
      <c r="A23" s="212">
        <f>IF(C23&lt;&gt;"",MAX(A$10:A22)+1,"")</f>
        <v>13</v>
      </c>
      <c r="B23" s="215" t="s">
        <v>723</v>
      </c>
      <c r="C23" s="214" t="s">
        <v>131</v>
      </c>
      <c r="D23" s="216" t="s">
        <v>724</v>
      </c>
      <c r="E23" s="216" t="s">
        <v>714</v>
      </c>
      <c r="F23" s="216" t="s">
        <v>161</v>
      </c>
      <c r="G23" s="230" t="s">
        <v>725</v>
      </c>
      <c r="H23" s="231">
        <v>1657</v>
      </c>
      <c r="I23" s="231"/>
      <c r="J23" s="238">
        <f t="shared" si="1"/>
        <v>800</v>
      </c>
      <c r="K23" s="231">
        <v>800</v>
      </c>
      <c r="L23" s="231"/>
      <c r="M23" s="231"/>
      <c r="N23" s="231"/>
      <c r="O23" s="242" t="s">
        <v>138</v>
      </c>
      <c r="P23" s="246" t="s">
        <v>464</v>
      </c>
    </row>
    <row r="24" s="202" customFormat="true" ht="81" customHeight="true" spans="1:16">
      <c r="A24" s="212">
        <f>IF(C24&lt;&gt;"",MAX(A$10:A23)+1,"")</f>
        <v>14</v>
      </c>
      <c r="B24" s="215" t="s">
        <v>726</v>
      </c>
      <c r="C24" s="214" t="s">
        <v>131</v>
      </c>
      <c r="D24" s="216" t="s">
        <v>727</v>
      </c>
      <c r="E24" s="216" t="s">
        <v>728</v>
      </c>
      <c r="F24" s="216" t="s">
        <v>269</v>
      </c>
      <c r="G24" s="228" t="s">
        <v>729</v>
      </c>
      <c r="H24" s="231">
        <v>8096</v>
      </c>
      <c r="I24" s="231"/>
      <c r="J24" s="238">
        <f t="shared" si="1"/>
        <v>300</v>
      </c>
      <c r="K24" s="231">
        <v>300</v>
      </c>
      <c r="L24" s="231"/>
      <c r="M24" s="231"/>
      <c r="N24" s="231"/>
      <c r="O24" s="242" t="s">
        <v>138</v>
      </c>
      <c r="P24" s="246" t="s">
        <v>464</v>
      </c>
    </row>
    <row r="25" s="202" customFormat="true" ht="175" customHeight="true" spans="1:16">
      <c r="A25" s="212">
        <f>IF(C25&lt;&gt;"",MAX(A$10:A24)+1,"")</f>
        <v>15</v>
      </c>
      <c r="B25" s="213" t="s">
        <v>730</v>
      </c>
      <c r="C25" s="214" t="s">
        <v>131</v>
      </c>
      <c r="D25" s="214" t="s">
        <v>731</v>
      </c>
      <c r="E25" s="214" t="s">
        <v>732</v>
      </c>
      <c r="F25" s="214" t="s">
        <v>733</v>
      </c>
      <c r="G25" s="228" t="s">
        <v>734</v>
      </c>
      <c r="H25" s="229">
        <v>140000</v>
      </c>
      <c r="I25" s="229"/>
      <c r="J25" s="238">
        <f t="shared" si="1"/>
        <v>10000</v>
      </c>
      <c r="K25" s="229"/>
      <c r="L25" s="229"/>
      <c r="M25" s="229"/>
      <c r="N25" s="229">
        <v>10000</v>
      </c>
      <c r="O25" s="238" t="s">
        <v>144</v>
      </c>
      <c r="P25" s="246" t="s">
        <v>735</v>
      </c>
    </row>
    <row r="26" s="202" customFormat="true" ht="122" customHeight="true" spans="1:16">
      <c r="A26" s="212">
        <f>IF(C26&lt;&gt;"",MAX(A$10:A25)+1,"")</f>
        <v>16</v>
      </c>
      <c r="B26" s="215" t="s">
        <v>736</v>
      </c>
      <c r="C26" s="214" t="s">
        <v>131</v>
      </c>
      <c r="D26" s="216" t="s">
        <v>693</v>
      </c>
      <c r="E26" s="216" t="s">
        <v>694</v>
      </c>
      <c r="F26" s="216" t="s">
        <v>153</v>
      </c>
      <c r="G26" s="230" t="s">
        <v>737</v>
      </c>
      <c r="H26" s="231">
        <v>60000</v>
      </c>
      <c r="I26" s="231"/>
      <c r="J26" s="238">
        <f t="shared" si="1"/>
        <v>6000</v>
      </c>
      <c r="K26" s="231"/>
      <c r="L26" s="231"/>
      <c r="M26" s="231"/>
      <c r="N26" s="231">
        <v>6000</v>
      </c>
      <c r="O26" s="242" t="s">
        <v>144</v>
      </c>
      <c r="P26" s="246" t="s">
        <v>735</v>
      </c>
    </row>
    <row r="27" s="203" customFormat="true" ht="60" customHeight="true" spans="1:16">
      <c r="A27" s="217" t="str">
        <f>IF(C27&lt;&gt;"",MAX(A$10:A23)+1,"")</f>
        <v/>
      </c>
      <c r="B27" s="218" t="s">
        <v>738</v>
      </c>
      <c r="C27" s="219"/>
      <c r="D27" s="219"/>
      <c r="E27" s="219"/>
      <c r="F27" s="219"/>
      <c r="G27" s="232"/>
      <c r="H27" s="233"/>
      <c r="I27" s="233"/>
      <c r="J27" s="239"/>
      <c r="K27" s="239"/>
      <c r="L27" s="239"/>
      <c r="M27" s="239"/>
      <c r="N27" s="239"/>
      <c r="O27" s="219"/>
      <c r="P27" s="247"/>
    </row>
    <row r="28" s="202" customFormat="true" ht="90" customHeight="true" spans="1:16">
      <c r="A28" s="212">
        <f>IF(C28&lt;&gt;"",MAX(A$10:A27)+1,"")</f>
        <v>17</v>
      </c>
      <c r="B28" s="213" t="s">
        <v>739</v>
      </c>
      <c r="C28" s="214" t="s">
        <v>85</v>
      </c>
      <c r="D28" s="214" t="s">
        <v>112</v>
      </c>
      <c r="E28" s="214" t="s">
        <v>698</v>
      </c>
      <c r="F28" s="214" t="s">
        <v>142</v>
      </c>
      <c r="G28" s="228" t="s">
        <v>740</v>
      </c>
      <c r="H28" s="229">
        <v>6664</v>
      </c>
      <c r="I28" s="229">
        <v>200</v>
      </c>
      <c r="J28" s="238">
        <f t="shared" ref="J28:J30" si="2">SUM(K28:N28)</f>
        <v>4060</v>
      </c>
      <c r="K28" s="229">
        <v>3000</v>
      </c>
      <c r="L28" s="229">
        <v>1060</v>
      </c>
      <c r="M28" s="229"/>
      <c r="N28" s="229"/>
      <c r="O28" s="238" t="s">
        <v>90</v>
      </c>
      <c r="P28" s="246" t="s">
        <v>464</v>
      </c>
    </row>
    <row r="29" s="202" customFormat="true" ht="90" customHeight="true" spans="1:16">
      <c r="A29" s="212">
        <f>IF(C29&lt;&gt;"",MAX(A$10:A28)+1,"")</f>
        <v>18</v>
      </c>
      <c r="B29" s="215" t="s">
        <v>741</v>
      </c>
      <c r="C29" s="216" t="s">
        <v>85</v>
      </c>
      <c r="D29" s="216" t="s">
        <v>742</v>
      </c>
      <c r="E29" s="216" t="s">
        <v>743</v>
      </c>
      <c r="F29" s="216" t="s">
        <v>88</v>
      </c>
      <c r="G29" s="230" t="s">
        <v>744</v>
      </c>
      <c r="H29" s="231">
        <v>10000</v>
      </c>
      <c r="I29" s="231">
        <v>200</v>
      </c>
      <c r="J29" s="238">
        <f t="shared" si="2"/>
        <v>1000</v>
      </c>
      <c r="K29" s="231">
        <v>1000</v>
      </c>
      <c r="L29" s="231"/>
      <c r="M29" s="231"/>
      <c r="N29" s="231"/>
      <c r="O29" s="242" t="s">
        <v>90</v>
      </c>
      <c r="P29" s="246" t="s">
        <v>464</v>
      </c>
    </row>
    <row r="30" s="202" customFormat="true" ht="90" customHeight="true" spans="1:16">
      <c r="A30" s="212">
        <f>IF(C30&lt;&gt;"",MAX(A$10:A29)+1,"")</f>
        <v>19</v>
      </c>
      <c r="B30" s="213" t="s">
        <v>745</v>
      </c>
      <c r="C30" s="216" t="s">
        <v>85</v>
      </c>
      <c r="D30" s="214" t="s">
        <v>746</v>
      </c>
      <c r="E30" s="214" t="s">
        <v>704</v>
      </c>
      <c r="F30" s="214" t="s">
        <v>136</v>
      </c>
      <c r="G30" s="228" t="s">
        <v>747</v>
      </c>
      <c r="H30" s="229">
        <v>7276</v>
      </c>
      <c r="I30" s="229">
        <v>200</v>
      </c>
      <c r="J30" s="238">
        <f t="shared" si="2"/>
        <v>3000</v>
      </c>
      <c r="K30" s="231">
        <v>3000</v>
      </c>
      <c r="L30" s="229"/>
      <c r="M30" s="229"/>
      <c r="N30" s="229"/>
      <c r="O30" s="238" t="s">
        <v>90</v>
      </c>
      <c r="P30" s="246" t="s">
        <v>464</v>
      </c>
    </row>
    <row r="31" s="202" customFormat="true" ht="60" customHeight="true" spans="1:16">
      <c r="A31" s="212" t="str">
        <f>IF(C31&lt;&gt;"",MAX(A$10:A29)+1,"")</f>
        <v/>
      </c>
      <c r="B31" s="220" t="s">
        <v>748</v>
      </c>
      <c r="C31" s="221"/>
      <c r="D31" s="221"/>
      <c r="E31" s="221"/>
      <c r="F31" s="221"/>
      <c r="G31" s="234"/>
      <c r="H31" s="235"/>
      <c r="I31" s="235"/>
      <c r="J31" s="240"/>
      <c r="K31" s="240"/>
      <c r="L31" s="240"/>
      <c r="M31" s="240"/>
      <c r="N31" s="240"/>
      <c r="O31" s="219"/>
      <c r="P31" s="246"/>
    </row>
    <row r="32" s="202" customFormat="true" ht="90" customHeight="true" spans="1:16">
      <c r="A32" s="212">
        <f>IF(C32&lt;&gt;"",MAX(A$10:A31)+1,"")</f>
        <v>20</v>
      </c>
      <c r="B32" s="215" t="s">
        <v>749</v>
      </c>
      <c r="C32" s="216" t="s">
        <v>132</v>
      </c>
      <c r="D32" s="216" t="s">
        <v>750</v>
      </c>
      <c r="E32" s="216" t="s">
        <v>704</v>
      </c>
      <c r="F32" s="216" t="s">
        <v>88</v>
      </c>
      <c r="G32" s="230" t="s">
        <v>751</v>
      </c>
      <c r="H32" s="236">
        <v>22126</v>
      </c>
      <c r="I32" s="236">
        <v>10000</v>
      </c>
      <c r="J32" s="231">
        <f t="shared" ref="J32:J44" si="3">SUM(K32:N32)</f>
        <v>1700</v>
      </c>
      <c r="K32" s="241"/>
      <c r="L32" s="241"/>
      <c r="M32" s="248"/>
      <c r="N32" s="248">
        <v>1700</v>
      </c>
      <c r="O32" s="249" t="s">
        <v>195</v>
      </c>
      <c r="P32" s="246" t="s">
        <v>192</v>
      </c>
    </row>
    <row r="33" s="202" customFormat="true" ht="104" customHeight="true" spans="1:16">
      <c r="A33" s="212">
        <f>IF(C33&lt;&gt;"",MAX(A$10:A32)+1,"")</f>
        <v>21</v>
      </c>
      <c r="B33" s="215" t="s">
        <v>752</v>
      </c>
      <c r="C33" s="216" t="s">
        <v>132</v>
      </c>
      <c r="D33" s="216" t="s">
        <v>753</v>
      </c>
      <c r="E33" s="216" t="s">
        <v>704</v>
      </c>
      <c r="F33" s="216" t="s">
        <v>161</v>
      </c>
      <c r="G33" s="230" t="s">
        <v>754</v>
      </c>
      <c r="H33" s="236">
        <v>45651</v>
      </c>
      <c r="I33" s="236">
        <v>14100</v>
      </c>
      <c r="J33" s="231">
        <f t="shared" si="3"/>
        <v>9000</v>
      </c>
      <c r="K33" s="241">
        <v>9000</v>
      </c>
      <c r="L33" s="241"/>
      <c r="M33" s="248"/>
      <c r="N33" s="248"/>
      <c r="O33" s="249" t="s">
        <v>191</v>
      </c>
      <c r="P33" s="246" t="s">
        <v>192</v>
      </c>
    </row>
    <row r="34" s="202" customFormat="true" ht="90" customHeight="true" spans="1:16">
      <c r="A34" s="212">
        <f>IF(C34&lt;&gt;"",MAX(A$10:A33)+1,"")</f>
        <v>22</v>
      </c>
      <c r="B34" s="215" t="s">
        <v>755</v>
      </c>
      <c r="C34" s="216" t="s">
        <v>132</v>
      </c>
      <c r="D34" s="216" t="s">
        <v>756</v>
      </c>
      <c r="E34" s="216" t="s">
        <v>714</v>
      </c>
      <c r="F34" s="216" t="s">
        <v>136</v>
      </c>
      <c r="G34" s="230" t="s">
        <v>757</v>
      </c>
      <c r="H34" s="231">
        <v>5371</v>
      </c>
      <c r="I34" s="231">
        <v>1188</v>
      </c>
      <c r="J34" s="231">
        <f t="shared" si="3"/>
        <v>1900</v>
      </c>
      <c r="K34" s="231">
        <v>1900</v>
      </c>
      <c r="L34" s="231"/>
      <c r="M34" s="231"/>
      <c r="N34" s="231"/>
      <c r="O34" s="242" t="s">
        <v>205</v>
      </c>
      <c r="P34" s="246" t="s">
        <v>192</v>
      </c>
    </row>
    <row r="35" s="202" customFormat="true" ht="130" customHeight="true" spans="1:16">
      <c r="A35" s="212">
        <f>IF(C35&lt;&gt;"",MAX(A$10:A34)+1,"")</f>
        <v>23</v>
      </c>
      <c r="B35" s="215" t="s">
        <v>758</v>
      </c>
      <c r="C35" s="216" t="s">
        <v>132</v>
      </c>
      <c r="D35" s="216" t="s">
        <v>759</v>
      </c>
      <c r="E35" s="216" t="s">
        <v>718</v>
      </c>
      <c r="F35" s="216" t="s">
        <v>136</v>
      </c>
      <c r="G35" s="230" t="s">
        <v>760</v>
      </c>
      <c r="H35" s="231">
        <v>3517</v>
      </c>
      <c r="I35" s="231">
        <v>400</v>
      </c>
      <c r="J35" s="231">
        <f t="shared" si="3"/>
        <v>2300</v>
      </c>
      <c r="K35" s="231">
        <v>2300</v>
      </c>
      <c r="L35" s="231"/>
      <c r="M35" s="231"/>
      <c r="N35" s="231"/>
      <c r="O35" s="242" t="s">
        <v>205</v>
      </c>
      <c r="P35" s="246" t="s">
        <v>192</v>
      </c>
    </row>
    <row r="36" s="202" customFormat="true" ht="90" customHeight="true" spans="1:16">
      <c r="A36" s="212">
        <f>IF(C36&lt;&gt;"",MAX(A$10:A35)+1,"")</f>
        <v>24</v>
      </c>
      <c r="B36" s="215" t="s">
        <v>761</v>
      </c>
      <c r="C36" s="216" t="s">
        <v>132</v>
      </c>
      <c r="D36" s="216" t="s">
        <v>762</v>
      </c>
      <c r="E36" s="216" t="s">
        <v>714</v>
      </c>
      <c r="F36" s="216" t="s">
        <v>161</v>
      </c>
      <c r="G36" s="230" t="s">
        <v>763</v>
      </c>
      <c r="H36" s="231">
        <v>2028</v>
      </c>
      <c r="I36" s="231">
        <v>300</v>
      </c>
      <c r="J36" s="231">
        <f t="shared" si="3"/>
        <v>1000</v>
      </c>
      <c r="K36" s="231">
        <v>1000</v>
      </c>
      <c r="L36" s="231"/>
      <c r="M36" s="231"/>
      <c r="N36" s="231"/>
      <c r="O36" s="242" t="s">
        <v>205</v>
      </c>
      <c r="P36" s="246" t="s">
        <v>192</v>
      </c>
    </row>
    <row r="37" s="202" customFormat="true" ht="90" customHeight="true" spans="1:16">
      <c r="A37" s="212">
        <f>IF(C37&lt;&gt;"",MAX(A$10:A36)+1,"")</f>
        <v>25</v>
      </c>
      <c r="B37" s="215" t="s">
        <v>764</v>
      </c>
      <c r="C37" s="216" t="s">
        <v>132</v>
      </c>
      <c r="D37" s="216" t="s">
        <v>765</v>
      </c>
      <c r="E37" s="216" t="s">
        <v>694</v>
      </c>
      <c r="F37" s="216" t="s">
        <v>153</v>
      </c>
      <c r="G37" s="230" t="s">
        <v>766</v>
      </c>
      <c r="H37" s="216">
        <v>3527</v>
      </c>
      <c r="I37" s="216">
        <v>1750</v>
      </c>
      <c r="J37" s="231">
        <f t="shared" si="3"/>
        <v>670</v>
      </c>
      <c r="K37" s="242"/>
      <c r="L37" s="242"/>
      <c r="M37" s="231"/>
      <c r="N37" s="231">
        <v>670</v>
      </c>
      <c r="O37" s="249" t="s">
        <v>191</v>
      </c>
      <c r="P37" s="246" t="s">
        <v>192</v>
      </c>
    </row>
    <row r="38" s="202" customFormat="true" ht="90" customHeight="true" spans="1:16">
      <c r="A38" s="212">
        <f>IF(C38&lt;&gt;"",MAX(A$10:A37)+1,"")</f>
        <v>26</v>
      </c>
      <c r="B38" s="215" t="s">
        <v>767</v>
      </c>
      <c r="C38" s="216" t="s">
        <v>132</v>
      </c>
      <c r="D38" s="216" t="s">
        <v>721</v>
      </c>
      <c r="E38" s="216" t="s">
        <v>718</v>
      </c>
      <c r="F38" s="216" t="s">
        <v>136</v>
      </c>
      <c r="G38" s="230" t="s">
        <v>768</v>
      </c>
      <c r="H38" s="231">
        <v>3580</v>
      </c>
      <c r="I38" s="231">
        <v>1600</v>
      </c>
      <c r="J38" s="231">
        <f t="shared" si="3"/>
        <v>260</v>
      </c>
      <c r="K38" s="231"/>
      <c r="L38" s="231"/>
      <c r="M38" s="231"/>
      <c r="N38" s="231">
        <v>260</v>
      </c>
      <c r="O38" s="242" t="s">
        <v>205</v>
      </c>
      <c r="P38" s="246" t="s">
        <v>192</v>
      </c>
    </row>
    <row r="39" s="202" customFormat="true" ht="90" customHeight="true" spans="1:16">
      <c r="A39" s="212">
        <f>IF(C39&lt;&gt;"",MAX(A$10:A38)+1,"")</f>
        <v>27</v>
      </c>
      <c r="B39" s="215" t="s">
        <v>769</v>
      </c>
      <c r="C39" s="216" t="s">
        <v>132</v>
      </c>
      <c r="D39" s="216" t="s">
        <v>770</v>
      </c>
      <c r="E39" s="216" t="s">
        <v>771</v>
      </c>
      <c r="F39" s="216" t="s">
        <v>161</v>
      </c>
      <c r="G39" s="230" t="s">
        <v>772</v>
      </c>
      <c r="H39" s="231">
        <v>1649</v>
      </c>
      <c r="I39" s="231">
        <v>400</v>
      </c>
      <c r="J39" s="231">
        <f t="shared" si="3"/>
        <v>900</v>
      </c>
      <c r="K39" s="231"/>
      <c r="L39" s="231"/>
      <c r="M39" s="231"/>
      <c r="N39" s="231">
        <v>900</v>
      </c>
      <c r="O39" s="242" t="s">
        <v>205</v>
      </c>
      <c r="P39" s="246" t="s">
        <v>192</v>
      </c>
    </row>
    <row r="40" s="202" customFormat="true" ht="90" customHeight="true" spans="1:16">
      <c r="A40" s="212">
        <f>IF(C40&lt;&gt;"",MAX(A$10:A39)+1,"")</f>
        <v>28</v>
      </c>
      <c r="B40" s="215" t="s">
        <v>773</v>
      </c>
      <c r="C40" s="216" t="s">
        <v>132</v>
      </c>
      <c r="D40" s="216" t="s">
        <v>774</v>
      </c>
      <c r="E40" s="216" t="s">
        <v>718</v>
      </c>
      <c r="F40" s="216" t="s">
        <v>136</v>
      </c>
      <c r="G40" s="230" t="s">
        <v>775</v>
      </c>
      <c r="H40" s="231">
        <v>1834</v>
      </c>
      <c r="I40" s="231">
        <v>400</v>
      </c>
      <c r="J40" s="231">
        <f t="shared" si="3"/>
        <v>1070</v>
      </c>
      <c r="K40" s="231"/>
      <c r="L40" s="231"/>
      <c r="M40" s="231"/>
      <c r="N40" s="231">
        <v>1070</v>
      </c>
      <c r="O40" s="242" t="s">
        <v>205</v>
      </c>
      <c r="P40" s="246" t="s">
        <v>192</v>
      </c>
    </row>
    <row r="41" s="202" customFormat="true" ht="90" customHeight="true" spans="1:16">
      <c r="A41" s="212">
        <f>IF(C41&lt;&gt;"",MAX(A$10:A40)+1,"")</f>
        <v>29</v>
      </c>
      <c r="B41" s="215" t="s">
        <v>776</v>
      </c>
      <c r="C41" s="216" t="s">
        <v>132</v>
      </c>
      <c r="D41" s="216" t="s">
        <v>777</v>
      </c>
      <c r="E41" s="216" t="s">
        <v>718</v>
      </c>
      <c r="F41" s="216" t="s">
        <v>136</v>
      </c>
      <c r="G41" s="230" t="s">
        <v>778</v>
      </c>
      <c r="H41" s="231">
        <v>1297</v>
      </c>
      <c r="I41" s="231">
        <v>400</v>
      </c>
      <c r="J41" s="231">
        <f t="shared" si="3"/>
        <v>600</v>
      </c>
      <c r="K41" s="231"/>
      <c r="L41" s="231"/>
      <c r="M41" s="231"/>
      <c r="N41" s="231">
        <v>600</v>
      </c>
      <c r="O41" s="242" t="s">
        <v>205</v>
      </c>
      <c r="P41" s="246" t="s">
        <v>192</v>
      </c>
    </row>
    <row r="42" s="202" customFormat="true" ht="90" customHeight="true" spans="1:16">
      <c r="A42" s="212">
        <f>IF(C42&lt;&gt;"",MAX(A$10:A41)+1,"")</f>
        <v>30</v>
      </c>
      <c r="B42" s="215" t="s">
        <v>779</v>
      </c>
      <c r="C42" s="216" t="s">
        <v>132</v>
      </c>
      <c r="D42" s="216" t="s">
        <v>780</v>
      </c>
      <c r="E42" s="216" t="s">
        <v>718</v>
      </c>
      <c r="F42" s="216" t="s">
        <v>136</v>
      </c>
      <c r="G42" s="230" t="s">
        <v>781</v>
      </c>
      <c r="H42" s="231">
        <v>1493</v>
      </c>
      <c r="I42" s="231">
        <v>300</v>
      </c>
      <c r="J42" s="231">
        <f t="shared" si="3"/>
        <v>900</v>
      </c>
      <c r="K42" s="231"/>
      <c r="L42" s="231"/>
      <c r="M42" s="231"/>
      <c r="N42" s="231">
        <v>900</v>
      </c>
      <c r="O42" s="242" t="s">
        <v>205</v>
      </c>
      <c r="P42" s="246" t="s">
        <v>192</v>
      </c>
    </row>
    <row r="43" s="202" customFormat="true" ht="90" customHeight="true" spans="1:16">
      <c r="A43" s="212">
        <f>IF(C43&lt;&gt;"",MAX(A$10:A42)+1,"")</f>
        <v>31</v>
      </c>
      <c r="B43" s="215" t="s">
        <v>782</v>
      </c>
      <c r="C43" s="216" t="s">
        <v>132</v>
      </c>
      <c r="D43" s="216" t="s">
        <v>783</v>
      </c>
      <c r="E43" s="216" t="s">
        <v>714</v>
      </c>
      <c r="F43" s="216" t="s">
        <v>161</v>
      </c>
      <c r="G43" s="230" t="s">
        <v>784</v>
      </c>
      <c r="H43" s="231">
        <v>2581</v>
      </c>
      <c r="I43" s="231">
        <v>382</v>
      </c>
      <c r="J43" s="231">
        <f t="shared" si="3"/>
        <v>1600</v>
      </c>
      <c r="K43" s="231"/>
      <c r="L43" s="231"/>
      <c r="M43" s="231"/>
      <c r="N43" s="231">
        <v>1600</v>
      </c>
      <c r="O43" s="242" t="s">
        <v>205</v>
      </c>
      <c r="P43" s="246" t="s">
        <v>192</v>
      </c>
    </row>
    <row r="44" s="203" customFormat="true" ht="62" customHeight="true" spans="1:16">
      <c r="A44" s="212"/>
      <c r="B44" s="220" t="s">
        <v>785</v>
      </c>
      <c r="C44" s="221"/>
      <c r="D44" s="217" t="s">
        <v>786</v>
      </c>
      <c r="E44" s="217" t="s">
        <v>786</v>
      </c>
      <c r="F44" s="217" t="s">
        <v>787</v>
      </c>
      <c r="G44" s="237" t="s">
        <v>788</v>
      </c>
      <c r="H44" s="217">
        <v>5000</v>
      </c>
      <c r="I44" s="217"/>
      <c r="J44" s="243">
        <f t="shared" si="3"/>
        <v>5000</v>
      </c>
      <c r="K44" s="243">
        <v>5000</v>
      </c>
      <c r="L44" s="243"/>
      <c r="M44" s="243"/>
      <c r="N44" s="243"/>
      <c r="O44" s="217" t="s">
        <v>326</v>
      </c>
      <c r="P44" s="247" t="s">
        <v>789</v>
      </c>
    </row>
  </sheetData>
  <mergeCells count="14">
    <mergeCell ref="A1:P1"/>
    <mergeCell ref="K3:N3"/>
    <mergeCell ref="A3:A4"/>
    <mergeCell ref="B3:B4"/>
    <mergeCell ref="C3:C4"/>
    <mergeCell ref="D3:D4"/>
    <mergeCell ref="E3:E4"/>
    <mergeCell ref="F3:F4"/>
    <mergeCell ref="G3:G4"/>
    <mergeCell ref="H3:H4"/>
    <mergeCell ref="I3:I4"/>
    <mergeCell ref="J3:J4"/>
    <mergeCell ref="O3:O4"/>
    <mergeCell ref="P3:P4"/>
  </mergeCells>
  <printOptions horizontalCentered="true"/>
  <pageMargins left="0.984027777777778" right="0.984027777777778" top="0.984027777777778" bottom="0.984027777777778" header="0.511805555555556" footer="0.511805555555556"/>
  <pageSetup paperSize="9" scale="4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59"/>
  <sheetViews>
    <sheetView view="pageBreakPreview" zoomScale="85" zoomScaleNormal="70" zoomScaleSheetLayoutView="85" workbookViewId="0">
      <pane xSplit="2" ySplit="4" topLeftCell="D26" activePane="bottomRight" state="frozen"/>
      <selection/>
      <selection pane="topRight"/>
      <selection pane="bottomLeft"/>
      <selection pane="bottomRight" activeCell="A3" sqref="A3:P59"/>
    </sheetView>
  </sheetViews>
  <sheetFormatPr defaultColWidth="9" defaultRowHeight="13.5"/>
  <cols>
    <col min="1" max="1" width="6.625" style="37" customWidth="true"/>
    <col min="2" max="2" width="25.625" style="38" customWidth="true"/>
    <col min="3" max="3" width="13.625" style="37" customWidth="true"/>
    <col min="4" max="4" width="20.625" style="39" customWidth="true"/>
    <col min="5" max="5" width="21.5" style="37" customWidth="true"/>
    <col min="6" max="6" width="13.625" style="37" customWidth="true"/>
    <col min="7" max="7" width="35.625" style="38" customWidth="true"/>
    <col min="8" max="14" width="11.625" style="37" customWidth="true"/>
    <col min="15" max="15" width="13.625" style="39" customWidth="true"/>
    <col min="16" max="16" width="20.625" style="38" customWidth="true"/>
    <col min="17" max="17" width="22.625" style="37" hidden="true" customWidth="true"/>
    <col min="18" max="16384" width="9" style="37"/>
  </cols>
  <sheetData>
    <row r="1" ht="30" customHeight="true" spans="1:16">
      <c r="A1" s="162" t="s">
        <v>790</v>
      </c>
      <c r="B1" s="163"/>
      <c r="C1" s="162"/>
      <c r="D1" s="162"/>
      <c r="E1" s="162"/>
      <c r="F1" s="162"/>
      <c r="G1" s="163"/>
      <c r="H1" s="162"/>
      <c r="I1" s="162"/>
      <c r="J1" s="162"/>
      <c r="K1" s="162"/>
      <c r="L1" s="162"/>
      <c r="M1" s="162"/>
      <c r="N1" s="162"/>
      <c r="O1" s="162"/>
      <c r="P1" s="163"/>
    </row>
    <row r="2" ht="30" customHeight="true" spans="1:16">
      <c r="A2" s="164"/>
      <c r="B2" s="165"/>
      <c r="C2" s="164"/>
      <c r="D2" s="166"/>
      <c r="E2" s="164"/>
      <c r="F2" s="164"/>
      <c r="G2" s="165"/>
      <c r="H2" s="164"/>
      <c r="I2" s="164"/>
      <c r="J2" s="164"/>
      <c r="K2" s="164"/>
      <c r="L2" s="186"/>
      <c r="M2" s="186"/>
      <c r="N2" s="186"/>
      <c r="O2" s="193" t="s">
        <v>57</v>
      </c>
      <c r="P2" s="194"/>
    </row>
    <row r="3" ht="24.95" customHeight="true" spans="1:17">
      <c r="A3" s="33" t="s">
        <v>58</v>
      </c>
      <c r="B3" s="96" t="s">
        <v>59</v>
      </c>
      <c r="C3" s="33" t="s">
        <v>60</v>
      </c>
      <c r="D3" s="33" t="s">
        <v>61</v>
      </c>
      <c r="E3" s="33" t="s">
        <v>62</v>
      </c>
      <c r="F3" s="33" t="s">
        <v>63</v>
      </c>
      <c r="G3" s="33" t="s">
        <v>64</v>
      </c>
      <c r="H3" s="80" t="s">
        <v>65</v>
      </c>
      <c r="I3" s="80" t="s">
        <v>66</v>
      </c>
      <c r="J3" s="80" t="s">
        <v>67</v>
      </c>
      <c r="K3" s="80" t="s">
        <v>68</v>
      </c>
      <c r="L3" s="80"/>
      <c r="M3" s="80"/>
      <c r="N3" s="80"/>
      <c r="O3" s="33" t="s">
        <v>69</v>
      </c>
      <c r="P3" s="33" t="s">
        <v>70</v>
      </c>
      <c r="Q3" s="33" t="s">
        <v>71</v>
      </c>
    </row>
    <row r="4" ht="24.95" customHeight="true" spans="1:17">
      <c r="A4" s="33"/>
      <c r="B4" s="96"/>
      <c r="C4" s="33"/>
      <c r="D4" s="33"/>
      <c r="E4" s="33"/>
      <c r="F4" s="33"/>
      <c r="G4" s="33"/>
      <c r="H4" s="80"/>
      <c r="I4" s="80"/>
      <c r="J4" s="80"/>
      <c r="K4" s="59" t="s">
        <v>72</v>
      </c>
      <c r="L4" s="59" t="s">
        <v>73</v>
      </c>
      <c r="M4" s="59" t="s">
        <v>74</v>
      </c>
      <c r="N4" s="59" t="s">
        <v>75</v>
      </c>
      <c r="O4" s="33"/>
      <c r="P4" s="33"/>
      <c r="Q4" s="33"/>
    </row>
    <row r="5" ht="24.95" customHeight="true" spans="1:17">
      <c r="A5" s="33"/>
      <c r="B5" s="96" t="s">
        <v>76</v>
      </c>
      <c r="C5" s="33">
        <f>SUM(C8:C10)</f>
        <v>38</v>
      </c>
      <c r="D5" s="33"/>
      <c r="E5" s="33"/>
      <c r="F5" s="33"/>
      <c r="G5" s="33"/>
      <c r="H5" s="85">
        <f>SUM(H6:H7)</f>
        <v>6428473</v>
      </c>
      <c r="I5" s="85">
        <f t="shared" ref="I5:N5" si="0">SUM(I8:I10)</f>
        <v>1889593</v>
      </c>
      <c r="J5" s="85">
        <f t="shared" si="0"/>
        <v>556484</v>
      </c>
      <c r="K5" s="85">
        <f t="shared" si="0"/>
        <v>60000</v>
      </c>
      <c r="L5" s="85">
        <f t="shared" si="0"/>
        <v>2100</v>
      </c>
      <c r="M5" s="85">
        <f t="shared" si="0"/>
        <v>40618</v>
      </c>
      <c r="N5" s="85">
        <f t="shared" si="0"/>
        <v>453766</v>
      </c>
      <c r="O5" s="33"/>
      <c r="P5" s="96"/>
      <c r="Q5" s="57"/>
    </row>
    <row r="6" ht="24.95" customHeight="true" spans="1:17">
      <c r="A6" s="33" t="s">
        <v>77</v>
      </c>
      <c r="B6" s="96" t="s">
        <v>791</v>
      </c>
      <c r="C6" s="59">
        <v>33</v>
      </c>
      <c r="D6" s="33"/>
      <c r="E6" s="33"/>
      <c r="F6" s="33"/>
      <c r="G6" s="33"/>
      <c r="H6" s="85">
        <f>SUM(H13:H50)</f>
        <v>6161223</v>
      </c>
      <c r="I6" s="85">
        <f t="shared" ref="I6:N6" si="1">SUM(I13:I50)</f>
        <v>1834239</v>
      </c>
      <c r="J6" s="85">
        <f t="shared" si="1"/>
        <v>513884</v>
      </c>
      <c r="K6" s="85">
        <f t="shared" si="1"/>
        <v>60000</v>
      </c>
      <c r="L6" s="85">
        <f t="shared" si="1"/>
        <v>2100</v>
      </c>
      <c r="M6" s="85">
        <f t="shared" si="1"/>
        <v>40618</v>
      </c>
      <c r="N6" s="85">
        <f t="shared" si="1"/>
        <v>411166</v>
      </c>
      <c r="O6" s="33"/>
      <c r="P6" s="96"/>
      <c r="Q6" s="57"/>
    </row>
    <row r="7" ht="24.95" customHeight="true" spans="1:17">
      <c r="A7" s="33" t="s">
        <v>79</v>
      </c>
      <c r="B7" s="96" t="s">
        <v>792</v>
      </c>
      <c r="C7" s="59">
        <v>5</v>
      </c>
      <c r="D7" s="33"/>
      <c r="E7" s="33"/>
      <c r="F7" s="33"/>
      <c r="G7" s="33"/>
      <c r="H7" s="85">
        <f>SUM(H52:H59)</f>
        <v>267250</v>
      </c>
      <c r="I7" s="85">
        <f t="shared" ref="I7:N7" si="2">SUM(I52:I59)</f>
        <v>55354</v>
      </c>
      <c r="J7" s="85">
        <f t="shared" si="2"/>
        <v>42600</v>
      </c>
      <c r="K7" s="85"/>
      <c r="L7" s="85"/>
      <c r="M7" s="85"/>
      <c r="N7" s="85">
        <f t="shared" si="2"/>
        <v>42600</v>
      </c>
      <c r="O7" s="33"/>
      <c r="P7" s="96"/>
      <c r="Q7" s="57"/>
    </row>
    <row r="8" ht="24.95" customHeight="true" spans="1:17">
      <c r="A8" s="33"/>
      <c r="B8" s="96" t="s">
        <v>131</v>
      </c>
      <c r="C8" s="59">
        <f>COUNTIF($C$13:$C$59,"新建")</f>
        <v>9</v>
      </c>
      <c r="D8" s="33"/>
      <c r="E8" s="33"/>
      <c r="F8" s="33"/>
      <c r="G8" s="33"/>
      <c r="H8" s="85">
        <f>SUMIF($C$13:$C$59,"新建",H13:H59)</f>
        <v>1708269</v>
      </c>
      <c r="I8" s="85"/>
      <c r="J8" s="85">
        <f t="shared" ref="J8:N8" si="3">SUMIF($C$13:$C$59,"新建",J13:J59)</f>
        <v>63360</v>
      </c>
      <c r="K8" s="85"/>
      <c r="L8" s="85"/>
      <c r="M8" s="85">
        <f t="shared" si="3"/>
        <v>20360</v>
      </c>
      <c r="N8" s="85">
        <f t="shared" si="3"/>
        <v>43000</v>
      </c>
      <c r="O8" s="33"/>
      <c r="P8" s="96"/>
      <c r="Q8" s="57"/>
    </row>
    <row r="9" ht="24.95" customHeight="true" spans="1:17">
      <c r="A9" s="33"/>
      <c r="B9" s="96" t="s">
        <v>85</v>
      </c>
      <c r="C9" s="59">
        <f>COUNTIF($C$13:$C$59,"续建")</f>
        <v>20</v>
      </c>
      <c r="D9" s="33"/>
      <c r="E9" s="33"/>
      <c r="F9" s="33"/>
      <c r="G9" s="33"/>
      <c r="H9" s="85">
        <f>SUMIF($C$13:$C$59,"续建",H13:H59)</f>
        <v>4519634</v>
      </c>
      <c r="I9" s="85">
        <f t="shared" ref="I9:N9" si="4">SUMIF($C$13:$C$59,"续建",I13:I59)</f>
        <v>1757751</v>
      </c>
      <c r="J9" s="85">
        <f t="shared" si="4"/>
        <v>442993</v>
      </c>
      <c r="K9" s="85">
        <f t="shared" si="4"/>
        <v>60000</v>
      </c>
      <c r="L9" s="85"/>
      <c r="M9" s="85"/>
      <c r="N9" s="85">
        <f t="shared" si="4"/>
        <v>382993</v>
      </c>
      <c r="O9" s="33"/>
      <c r="P9" s="96"/>
      <c r="Q9" s="57"/>
    </row>
    <row r="10" ht="24.95" customHeight="true" spans="1:17">
      <c r="A10" s="33"/>
      <c r="B10" s="96" t="s">
        <v>132</v>
      </c>
      <c r="C10" s="59">
        <f>COUNTIF($C$13:$C$59,"竣工")</f>
        <v>9</v>
      </c>
      <c r="D10" s="33"/>
      <c r="E10" s="33"/>
      <c r="F10" s="33"/>
      <c r="G10" s="33"/>
      <c r="H10" s="85">
        <f>SUMIF($C$13:$C$59,"竣工",H13:H59)</f>
        <v>200570</v>
      </c>
      <c r="I10" s="85">
        <f t="shared" ref="I10:N10" si="5">SUMIF($C$13:$C$59,"竣工",I13:I59)</f>
        <v>131842</v>
      </c>
      <c r="J10" s="85">
        <f t="shared" si="5"/>
        <v>50131</v>
      </c>
      <c r="K10" s="85"/>
      <c r="L10" s="85">
        <f t="shared" si="5"/>
        <v>2100</v>
      </c>
      <c r="M10" s="85">
        <f t="shared" si="5"/>
        <v>20258</v>
      </c>
      <c r="N10" s="85">
        <f t="shared" si="5"/>
        <v>27773</v>
      </c>
      <c r="O10" s="33"/>
      <c r="P10" s="96"/>
      <c r="Q10" s="57"/>
    </row>
    <row r="11" ht="24.95" customHeight="true" spans="1:17">
      <c r="A11" s="14"/>
      <c r="B11" s="96" t="s">
        <v>793</v>
      </c>
      <c r="C11" s="14"/>
      <c r="D11" s="14"/>
      <c r="E11" s="14"/>
      <c r="F11" s="14"/>
      <c r="G11" s="14"/>
      <c r="H11" s="25"/>
      <c r="I11" s="25"/>
      <c r="J11" s="25"/>
      <c r="K11" s="25"/>
      <c r="L11" s="25"/>
      <c r="M11" s="25"/>
      <c r="N11" s="25"/>
      <c r="O11" s="14"/>
      <c r="P11" s="93"/>
      <c r="Q11" s="57"/>
    </row>
    <row r="12" ht="50.1" customHeight="true" spans="1:17">
      <c r="A12" s="14"/>
      <c r="B12" s="96" t="s">
        <v>794</v>
      </c>
      <c r="C12" s="14"/>
      <c r="D12" s="14"/>
      <c r="E12" s="14"/>
      <c r="F12" s="14"/>
      <c r="G12" s="93"/>
      <c r="H12" s="25"/>
      <c r="I12" s="25"/>
      <c r="J12" s="25"/>
      <c r="K12" s="25"/>
      <c r="L12" s="25"/>
      <c r="M12" s="25"/>
      <c r="N12" s="25"/>
      <c r="O12" s="14"/>
      <c r="P12" s="93"/>
      <c r="Q12" s="57"/>
    </row>
    <row r="13" ht="38.25" customHeight="true" spans="1:17">
      <c r="A13" s="14">
        <f>IF(C13&lt;&gt;"",MAX(A$12:A12)+1,"")</f>
        <v>1</v>
      </c>
      <c r="B13" s="167" t="s">
        <v>795</v>
      </c>
      <c r="C13" s="168" t="s">
        <v>85</v>
      </c>
      <c r="D13" s="168" t="s">
        <v>172</v>
      </c>
      <c r="E13" s="168" t="s">
        <v>141</v>
      </c>
      <c r="F13" s="168" t="s">
        <v>142</v>
      </c>
      <c r="G13" s="167" t="s">
        <v>796</v>
      </c>
      <c r="H13" s="179">
        <v>115000</v>
      </c>
      <c r="I13" s="187">
        <v>51900</v>
      </c>
      <c r="J13" s="187">
        <v>12000</v>
      </c>
      <c r="K13" s="187"/>
      <c r="L13" s="187"/>
      <c r="M13" s="187"/>
      <c r="N13" s="187">
        <v>12000</v>
      </c>
      <c r="O13" s="168" t="s">
        <v>182</v>
      </c>
      <c r="P13" s="167" t="s">
        <v>464</v>
      </c>
      <c r="Q13" s="201" t="s">
        <v>797</v>
      </c>
    </row>
    <row r="14" ht="38.25" customHeight="true" spans="1:17">
      <c r="A14" s="14">
        <f>IF(C14&lt;&gt;"",MAX(A$12:A13)+1,"")</f>
        <v>2</v>
      </c>
      <c r="B14" s="167" t="s">
        <v>798</v>
      </c>
      <c r="C14" s="168" t="s">
        <v>85</v>
      </c>
      <c r="D14" s="168" t="s">
        <v>172</v>
      </c>
      <c r="E14" s="168" t="s">
        <v>141</v>
      </c>
      <c r="F14" s="168" t="s">
        <v>142</v>
      </c>
      <c r="G14" s="173" t="s">
        <v>799</v>
      </c>
      <c r="H14" s="179">
        <v>68000</v>
      </c>
      <c r="I14" s="172">
        <v>57500</v>
      </c>
      <c r="J14" s="187">
        <v>3000</v>
      </c>
      <c r="K14" s="172"/>
      <c r="L14" s="172"/>
      <c r="M14" s="172"/>
      <c r="N14" s="187">
        <v>3000</v>
      </c>
      <c r="O14" s="172" t="s">
        <v>182</v>
      </c>
      <c r="P14" s="167" t="s">
        <v>464</v>
      </c>
      <c r="Q14" s="201" t="s">
        <v>797</v>
      </c>
    </row>
    <row r="15" ht="38.25" customHeight="true" spans="1:17">
      <c r="A15" s="14">
        <f>IF(C15&lt;&gt;"",MAX(A$12:A14)+1,"")</f>
        <v>3</v>
      </c>
      <c r="B15" s="167" t="s">
        <v>800</v>
      </c>
      <c r="C15" s="168" t="s">
        <v>85</v>
      </c>
      <c r="D15" s="168" t="s">
        <v>172</v>
      </c>
      <c r="E15" s="16" t="s">
        <v>135</v>
      </c>
      <c r="F15" s="168" t="s">
        <v>136</v>
      </c>
      <c r="G15" s="173" t="s">
        <v>801</v>
      </c>
      <c r="H15" s="179">
        <v>193552</v>
      </c>
      <c r="I15" s="172">
        <v>45000</v>
      </c>
      <c r="J15" s="187">
        <v>12000</v>
      </c>
      <c r="K15" s="172"/>
      <c r="L15" s="172"/>
      <c r="M15" s="172"/>
      <c r="N15" s="187">
        <v>12000</v>
      </c>
      <c r="O15" s="172" t="s">
        <v>396</v>
      </c>
      <c r="P15" s="167" t="s">
        <v>464</v>
      </c>
      <c r="Q15" s="201" t="s">
        <v>797</v>
      </c>
    </row>
    <row r="16" ht="38.25" customHeight="true" spans="1:17">
      <c r="A16" s="14">
        <f>IF(C16&lt;&gt;"",MAX(A$12:A15)+1,"")</f>
        <v>4</v>
      </c>
      <c r="B16" s="167" t="s">
        <v>802</v>
      </c>
      <c r="C16" s="168" t="s">
        <v>85</v>
      </c>
      <c r="D16" s="168" t="s">
        <v>172</v>
      </c>
      <c r="E16" s="16" t="s">
        <v>247</v>
      </c>
      <c r="F16" s="168" t="s">
        <v>248</v>
      </c>
      <c r="G16" s="173" t="s">
        <v>803</v>
      </c>
      <c r="H16" s="179">
        <v>192900</v>
      </c>
      <c r="I16" s="172">
        <v>25000</v>
      </c>
      <c r="J16" s="187">
        <v>20000</v>
      </c>
      <c r="K16" s="172"/>
      <c r="L16" s="172"/>
      <c r="M16" s="172"/>
      <c r="N16" s="187">
        <v>20000</v>
      </c>
      <c r="O16" s="172" t="s">
        <v>90</v>
      </c>
      <c r="P16" s="167" t="s">
        <v>464</v>
      </c>
      <c r="Q16" s="201" t="s">
        <v>797</v>
      </c>
    </row>
    <row r="17" ht="38.25" customHeight="true" spans="1:17">
      <c r="A17" s="14">
        <f>IF(C17&lt;&gt;"",MAX(A$12:A16)+1,"")</f>
        <v>5</v>
      </c>
      <c r="B17" s="167" t="s">
        <v>804</v>
      </c>
      <c r="C17" s="168" t="s">
        <v>85</v>
      </c>
      <c r="D17" s="168" t="s">
        <v>172</v>
      </c>
      <c r="E17" s="16" t="s">
        <v>247</v>
      </c>
      <c r="F17" s="168" t="s">
        <v>248</v>
      </c>
      <c r="G17" s="173" t="s">
        <v>805</v>
      </c>
      <c r="H17" s="179">
        <v>195750</v>
      </c>
      <c r="I17" s="172">
        <v>138000</v>
      </c>
      <c r="J17" s="187">
        <v>20000</v>
      </c>
      <c r="K17" s="172"/>
      <c r="L17" s="172"/>
      <c r="M17" s="172"/>
      <c r="N17" s="187">
        <v>20000</v>
      </c>
      <c r="O17" s="172" t="s">
        <v>98</v>
      </c>
      <c r="P17" s="167" t="s">
        <v>464</v>
      </c>
      <c r="Q17" s="201" t="s">
        <v>797</v>
      </c>
    </row>
    <row r="18" ht="38.25" customHeight="true" spans="1:17">
      <c r="A18" s="14">
        <f>IF(C18&lt;&gt;"",MAX(A$12:A17)+1,"")</f>
        <v>6</v>
      </c>
      <c r="B18" s="167" t="s">
        <v>806</v>
      </c>
      <c r="C18" s="168" t="s">
        <v>132</v>
      </c>
      <c r="D18" s="168" t="s">
        <v>172</v>
      </c>
      <c r="E18" s="16" t="s">
        <v>247</v>
      </c>
      <c r="F18" s="168" t="s">
        <v>248</v>
      </c>
      <c r="G18" s="173" t="s">
        <v>807</v>
      </c>
      <c r="H18" s="179">
        <v>99060</v>
      </c>
      <c r="I18" s="172">
        <v>69000</v>
      </c>
      <c r="J18" s="187">
        <v>20000</v>
      </c>
      <c r="K18" s="172"/>
      <c r="L18" s="172"/>
      <c r="M18" s="172"/>
      <c r="N18" s="187">
        <v>20000</v>
      </c>
      <c r="O18" s="172" t="s">
        <v>195</v>
      </c>
      <c r="P18" s="167" t="s">
        <v>192</v>
      </c>
      <c r="Q18" s="201" t="s">
        <v>797</v>
      </c>
    </row>
    <row r="19" ht="50.1" customHeight="true" spans="1:17">
      <c r="A19" s="14" t="str">
        <f>IF(C19&lt;&gt;"",MAX(A$12:A18)+1,"")</f>
        <v/>
      </c>
      <c r="B19" s="96" t="s">
        <v>808</v>
      </c>
      <c r="C19" s="169"/>
      <c r="D19" s="169"/>
      <c r="E19" s="169"/>
      <c r="F19" s="169"/>
      <c r="G19" s="180"/>
      <c r="H19" s="181"/>
      <c r="I19" s="181"/>
      <c r="J19" s="181"/>
      <c r="K19" s="181"/>
      <c r="L19" s="181"/>
      <c r="M19" s="195"/>
      <c r="N19" s="196"/>
      <c r="O19" s="197"/>
      <c r="P19" s="198"/>
      <c r="Q19" s="57"/>
    </row>
    <row r="20" ht="42.75" customHeight="true" spans="1:17">
      <c r="A20" s="14">
        <f>IF(C20&lt;&gt;"",MAX(A$12:A19)+1,"")</f>
        <v>7</v>
      </c>
      <c r="B20" s="24" t="s">
        <v>809</v>
      </c>
      <c r="C20" s="16" t="s">
        <v>85</v>
      </c>
      <c r="D20" s="16" t="s">
        <v>86</v>
      </c>
      <c r="E20" s="14" t="s">
        <v>237</v>
      </c>
      <c r="F20" s="14" t="s">
        <v>88</v>
      </c>
      <c r="G20" s="24" t="s">
        <v>810</v>
      </c>
      <c r="H20" s="25">
        <v>106105</v>
      </c>
      <c r="I20" s="16">
        <v>50580</v>
      </c>
      <c r="J20" s="16">
        <v>6500</v>
      </c>
      <c r="K20" s="16"/>
      <c r="L20" s="16"/>
      <c r="M20" s="16"/>
      <c r="N20" s="16">
        <v>6500</v>
      </c>
      <c r="O20" s="16" t="s">
        <v>811</v>
      </c>
      <c r="P20" s="167" t="s">
        <v>464</v>
      </c>
      <c r="Q20" s="57" t="s">
        <v>812</v>
      </c>
    </row>
    <row r="21" ht="42.75" customHeight="true" spans="1:17">
      <c r="A21" s="14">
        <f>IF(C21&lt;&gt;"",MAX(A$12:A20)+1,"")</f>
        <v>8</v>
      </c>
      <c r="B21" s="24" t="s">
        <v>813</v>
      </c>
      <c r="C21" s="16" t="s">
        <v>85</v>
      </c>
      <c r="D21" s="16" t="s">
        <v>86</v>
      </c>
      <c r="E21" s="14" t="s">
        <v>237</v>
      </c>
      <c r="F21" s="14" t="s">
        <v>88</v>
      </c>
      <c r="G21" s="24" t="s">
        <v>814</v>
      </c>
      <c r="H21" s="25">
        <v>120527</v>
      </c>
      <c r="I21" s="16">
        <v>56576</v>
      </c>
      <c r="J21" s="16">
        <v>8000</v>
      </c>
      <c r="K21" s="16"/>
      <c r="L21" s="16"/>
      <c r="M21" s="16"/>
      <c r="N21" s="16">
        <v>8000</v>
      </c>
      <c r="O21" s="16" t="s">
        <v>811</v>
      </c>
      <c r="P21" s="167" t="s">
        <v>464</v>
      </c>
      <c r="Q21" s="57" t="s">
        <v>812</v>
      </c>
    </row>
    <row r="22" ht="42.75" customHeight="true" spans="1:17">
      <c r="A22" s="14">
        <f>IF(C22&lt;&gt;"",MAX(A$12:A21)+1,"")</f>
        <v>9</v>
      </c>
      <c r="B22" s="170" t="s">
        <v>815</v>
      </c>
      <c r="C22" s="16" t="s">
        <v>85</v>
      </c>
      <c r="D22" s="171" t="s">
        <v>816</v>
      </c>
      <c r="E22" s="130" t="s">
        <v>817</v>
      </c>
      <c r="F22" s="171" t="s">
        <v>269</v>
      </c>
      <c r="G22" s="170" t="s">
        <v>818</v>
      </c>
      <c r="H22" s="171">
        <v>124296</v>
      </c>
      <c r="I22" s="130">
        <v>37316</v>
      </c>
      <c r="J22" s="130">
        <v>15000</v>
      </c>
      <c r="K22" s="171"/>
      <c r="L22" s="171"/>
      <c r="M22" s="171"/>
      <c r="N22" s="171">
        <v>15000</v>
      </c>
      <c r="O22" s="130" t="s">
        <v>811</v>
      </c>
      <c r="P22" s="167" t="s">
        <v>464</v>
      </c>
      <c r="Q22" s="201" t="s">
        <v>819</v>
      </c>
    </row>
    <row r="23" ht="42.75" customHeight="true" spans="1:17">
      <c r="A23" s="14">
        <f>IF(C23&lt;&gt;"",MAX(A$12:A22)+1,"")</f>
        <v>10</v>
      </c>
      <c r="B23" s="93" t="s">
        <v>820</v>
      </c>
      <c r="C23" s="16" t="s">
        <v>85</v>
      </c>
      <c r="D23" s="14" t="s">
        <v>821</v>
      </c>
      <c r="E23" s="16" t="s">
        <v>135</v>
      </c>
      <c r="F23" s="182" t="s">
        <v>136</v>
      </c>
      <c r="G23" s="93" t="s">
        <v>822</v>
      </c>
      <c r="H23" s="25">
        <v>99410</v>
      </c>
      <c r="I23" s="16">
        <v>19709</v>
      </c>
      <c r="J23" s="188">
        <v>6500</v>
      </c>
      <c r="K23" s="101"/>
      <c r="L23" s="101"/>
      <c r="M23" s="59"/>
      <c r="N23" s="188">
        <v>6500</v>
      </c>
      <c r="O23" s="34" t="s">
        <v>98</v>
      </c>
      <c r="P23" s="199" t="s">
        <v>823</v>
      </c>
      <c r="Q23" s="57" t="s">
        <v>824</v>
      </c>
    </row>
    <row r="24" ht="42.75" customHeight="true" spans="1:17">
      <c r="A24" s="14">
        <f>IF(C24&lt;&gt;"",MAX(A$12:A23)+1,"")</f>
        <v>11</v>
      </c>
      <c r="B24" s="93" t="s">
        <v>825</v>
      </c>
      <c r="C24" s="14" t="s">
        <v>132</v>
      </c>
      <c r="D24" s="14" t="s">
        <v>821</v>
      </c>
      <c r="E24" s="16" t="s">
        <v>135</v>
      </c>
      <c r="F24" s="16" t="s">
        <v>136</v>
      </c>
      <c r="G24" s="93" t="s">
        <v>826</v>
      </c>
      <c r="H24" s="25">
        <v>25967</v>
      </c>
      <c r="I24" s="16">
        <v>23867</v>
      </c>
      <c r="J24" s="16">
        <v>2000</v>
      </c>
      <c r="K24" s="101"/>
      <c r="L24" s="101"/>
      <c r="M24" s="59"/>
      <c r="N24" s="182">
        <v>2000</v>
      </c>
      <c r="O24" s="34" t="s">
        <v>215</v>
      </c>
      <c r="P24" s="173" t="s">
        <v>192</v>
      </c>
      <c r="Q24" s="57" t="s">
        <v>827</v>
      </c>
    </row>
    <row r="25" ht="24.95" customHeight="true" spans="1:17">
      <c r="A25" s="14" t="str">
        <f>IF(C25&lt;&gt;"",MAX(A$12:A24)+1,"")</f>
        <v/>
      </c>
      <c r="B25" s="58" t="s">
        <v>828</v>
      </c>
      <c r="C25" s="16"/>
      <c r="D25" s="16"/>
      <c r="E25" s="16"/>
      <c r="F25" s="26"/>
      <c r="G25" s="24"/>
      <c r="H25" s="16"/>
      <c r="I25" s="16"/>
      <c r="J25" s="16"/>
      <c r="K25" s="16"/>
      <c r="L25" s="16"/>
      <c r="M25" s="16"/>
      <c r="N25" s="16"/>
      <c r="O25" s="16"/>
      <c r="P25" s="24"/>
      <c r="Q25" s="57"/>
    </row>
    <row r="26" ht="36.75" customHeight="true" spans="1:17">
      <c r="A26" s="14">
        <f>IF(C26&lt;&gt;"",MAX(A$12:A25)+1,"")</f>
        <v>12</v>
      </c>
      <c r="B26" s="93" t="s">
        <v>829</v>
      </c>
      <c r="C26" s="172" t="s">
        <v>131</v>
      </c>
      <c r="D26" s="14" t="s">
        <v>830</v>
      </c>
      <c r="E26" s="168" t="s">
        <v>831</v>
      </c>
      <c r="F26" s="14" t="s">
        <v>153</v>
      </c>
      <c r="G26" s="93" t="s">
        <v>832</v>
      </c>
      <c r="H26" s="25">
        <v>1160000</v>
      </c>
      <c r="I26" s="16"/>
      <c r="J26" s="16">
        <v>20000</v>
      </c>
      <c r="K26" s="25"/>
      <c r="L26" s="25"/>
      <c r="M26" s="25"/>
      <c r="N26" s="25">
        <v>20000</v>
      </c>
      <c r="O26" s="172" t="s">
        <v>833</v>
      </c>
      <c r="P26" s="24" t="s">
        <v>834</v>
      </c>
      <c r="Q26" s="57" t="s">
        <v>812</v>
      </c>
    </row>
    <row r="27" ht="36.75" customHeight="true" spans="1:17">
      <c r="A27" s="14">
        <f>IF(C27&lt;&gt;"",MAX(A$12:A26)+1,"")</f>
        <v>13</v>
      </c>
      <c r="B27" s="93" t="s">
        <v>835</v>
      </c>
      <c r="C27" s="172" t="s">
        <v>85</v>
      </c>
      <c r="D27" s="14" t="s">
        <v>836</v>
      </c>
      <c r="E27" s="168" t="s">
        <v>141</v>
      </c>
      <c r="F27" s="14" t="s">
        <v>142</v>
      </c>
      <c r="G27" s="93" t="s">
        <v>837</v>
      </c>
      <c r="H27" s="25">
        <v>750000</v>
      </c>
      <c r="I27" s="16">
        <v>163330</v>
      </c>
      <c r="J27" s="16">
        <v>50000</v>
      </c>
      <c r="K27" s="25"/>
      <c r="L27" s="25"/>
      <c r="M27" s="25"/>
      <c r="N27" s="25">
        <v>50000</v>
      </c>
      <c r="O27" s="172" t="s">
        <v>98</v>
      </c>
      <c r="P27" s="24" t="s">
        <v>838</v>
      </c>
      <c r="Q27" s="57" t="s">
        <v>812</v>
      </c>
    </row>
    <row r="28" ht="70.5" customHeight="true" spans="1:17">
      <c r="A28" s="14">
        <f>IF(C28&lt;&gt;"",MAX(A$12:A27)+1,"")</f>
        <v>14</v>
      </c>
      <c r="B28" s="93" t="s">
        <v>839</v>
      </c>
      <c r="C28" s="172" t="s">
        <v>85</v>
      </c>
      <c r="D28" s="14" t="s">
        <v>840</v>
      </c>
      <c r="E28" s="168" t="s">
        <v>141</v>
      </c>
      <c r="F28" s="14" t="s">
        <v>142</v>
      </c>
      <c r="G28" s="93" t="s">
        <v>841</v>
      </c>
      <c r="H28" s="25">
        <v>577900</v>
      </c>
      <c r="I28" s="16">
        <v>150000</v>
      </c>
      <c r="J28" s="16">
        <v>50000</v>
      </c>
      <c r="K28" s="25"/>
      <c r="L28" s="25"/>
      <c r="M28" s="25"/>
      <c r="N28" s="25">
        <v>50000</v>
      </c>
      <c r="O28" s="172" t="s">
        <v>98</v>
      </c>
      <c r="P28" s="24" t="s">
        <v>838</v>
      </c>
      <c r="Q28" s="57" t="s">
        <v>812</v>
      </c>
    </row>
    <row r="29" ht="28.5" spans="1:17">
      <c r="A29" s="14">
        <f>IF(C29&lt;&gt;"",MAX(A$12:A28)+1,"")</f>
        <v>15</v>
      </c>
      <c r="B29" s="93" t="s">
        <v>842</v>
      </c>
      <c r="C29" s="16" t="s">
        <v>85</v>
      </c>
      <c r="D29" s="16" t="s">
        <v>86</v>
      </c>
      <c r="E29" s="14" t="s">
        <v>237</v>
      </c>
      <c r="F29" s="14" t="s">
        <v>88</v>
      </c>
      <c r="G29" s="93" t="s">
        <v>843</v>
      </c>
      <c r="H29" s="25">
        <v>357940</v>
      </c>
      <c r="I29" s="16">
        <v>193366</v>
      </c>
      <c r="J29" s="16">
        <v>15500</v>
      </c>
      <c r="K29" s="16"/>
      <c r="L29" s="16"/>
      <c r="M29" s="16"/>
      <c r="N29" s="16">
        <v>15500</v>
      </c>
      <c r="O29" s="200" t="s">
        <v>844</v>
      </c>
      <c r="P29" s="24" t="s">
        <v>845</v>
      </c>
      <c r="Q29" s="57" t="s">
        <v>812</v>
      </c>
    </row>
    <row r="30" ht="28.5" spans="1:17">
      <c r="A30" s="14">
        <f>IF(C30&lt;&gt;"",MAX(A$12:A29)+1,"")</f>
        <v>16</v>
      </c>
      <c r="B30" s="93" t="s">
        <v>846</v>
      </c>
      <c r="C30" s="172" t="s">
        <v>85</v>
      </c>
      <c r="D30" s="14" t="s">
        <v>847</v>
      </c>
      <c r="E30" s="168" t="s">
        <v>141</v>
      </c>
      <c r="F30" s="14" t="s">
        <v>142</v>
      </c>
      <c r="G30" s="93" t="s">
        <v>848</v>
      </c>
      <c r="H30" s="65">
        <v>750000</v>
      </c>
      <c r="I30" s="16">
        <v>430000</v>
      </c>
      <c r="J30" s="16">
        <v>100000</v>
      </c>
      <c r="K30" s="65"/>
      <c r="L30" s="65"/>
      <c r="M30" s="65"/>
      <c r="N30" s="65">
        <v>100000</v>
      </c>
      <c r="O30" s="19" t="s">
        <v>844</v>
      </c>
      <c r="P30" s="93" t="s">
        <v>849</v>
      </c>
      <c r="Q30" s="57" t="s">
        <v>812</v>
      </c>
    </row>
    <row r="31" ht="28.5" spans="1:17">
      <c r="A31" s="14">
        <f>IF(C31&lt;&gt;"",MAX(A$12:A30)+1,"")</f>
        <v>17</v>
      </c>
      <c r="B31" s="93" t="s">
        <v>850</v>
      </c>
      <c r="C31" s="16" t="s">
        <v>85</v>
      </c>
      <c r="D31" s="16" t="s">
        <v>86</v>
      </c>
      <c r="E31" s="14" t="s">
        <v>237</v>
      </c>
      <c r="F31" s="14" t="s">
        <v>88</v>
      </c>
      <c r="G31" s="93" t="s">
        <v>851</v>
      </c>
      <c r="H31" s="25">
        <v>56245</v>
      </c>
      <c r="I31" s="16">
        <v>38286</v>
      </c>
      <c r="J31" s="16">
        <v>6893</v>
      </c>
      <c r="K31" s="16"/>
      <c r="L31" s="16"/>
      <c r="M31" s="16"/>
      <c r="N31" s="16">
        <v>6893</v>
      </c>
      <c r="O31" s="16" t="s">
        <v>182</v>
      </c>
      <c r="P31" s="24" t="s">
        <v>852</v>
      </c>
      <c r="Q31" s="57" t="s">
        <v>812</v>
      </c>
    </row>
    <row r="32" ht="28.5" spans="1:17">
      <c r="A32" s="14">
        <f>IF(C32&lt;&gt;"",MAX(A$12:A31)+1,"")</f>
        <v>18</v>
      </c>
      <c r="B32" s="93" t="s">
        <v>853</v>
      </c>
      <c r="C32" s="16" t="s">
        <v>85</v>
      </c>
      <c r="D32" s="14" t="s">
        <v>94</v>
      </c>
      <c r="E32" s="16" t="s">
        <v>152</v>
      </c>
      <c r="F32" s="182" t="s">
        <v>153</v>
      </c>
      <c r="G32" s="93" t="s">
        <v>854</v>
      </c>
      <c r="H32" s="25">
        <v>259742</v>
      </c>
      <c r="I32" s="16">
        <v>179422</v>
      </c>
      <c r="J32" s="182">
        <v>20000</v>
      </c>
      <c r="K32" s="101"/>
      <c r="L32" s="101"/>
      <c r="M32" s="59"/>
      <c r="N32" s="182">
        <v>20000</v>
      </c>
      <c r="O32" s="34" t="s">
        <v>855</v>
      </c>
      <c r="P32" s="24" t="s">
        <v>845</v>
      </c>
      <c r="Q32" s="57" t="s">
        <v>812</v>
      </c>
    </row>
    <row r="33" ht="24.95" customHeight="true" spans="1:17">
      <c r="A33" s="14" t="str">
        <f>IF(C33&lt;&gt;"",MAX(A$12:A32)+1,"")</f>
        <v/>
      </c>
      <c r="B33" s="58" t="s">
        <v>856</v>
      </c>
      <c r="C33" s="16"/>
      <c r="D33" s="16"/>
      <c r="E33" s="16"/>
      <c r="F33" s="26"/>
      <c r="G33" s="24"/>
      <c r="H33" s="16"/>
      <c r="I33" s="16"/>
      <c r="J33" s="16"/>
      <c r="K33" s="16"/>
      <c r="L33" s="16"/>
      <c r="M33" s="16"/>
      <c r="N33" s="16"/>
      <c r="O33" s="16"/>
      <c r="P33" s="24"/>
      <c r="Q33" s="57"/>
    </row>
    <row r="34" ht="28.5" spans="1:17">
      <c r="A34" s="14">
        <f>IF(C34&lt;&gt;"",MAX(A$12:A33)+1,"")</f>
        <v>19</v>
      </c>
      <c r="B34" s="93" t="s">
        <v>857</v>
      </c>
      <c r="C34" s="172" t="s">
        <v>131</v>
      </c>
      <c r="D34" s="14" t="s">
        <v>94</v>
      </c>
      <c r="E34" s="168" t="s">
        <v>817</v>
      </c>
      <c r="F34" s="14" t="s">
        <v>269</v>
      </c>
      <c r="G34" s="93" t="s">
        <v>858</v>
      </c>
      <c r="H34" s="25">
        <v>500000</v>
      </c>
      <c r="I34" s="16"/>
      <c r="J34" s="16">
        <v>20000</v>
      </c>
      <c r="K34" s="25"/>
      <c r="L34" s="25"/>
      <c r="M34" s="25"/>
      <c r="N34" s="25">
        <v>20000</v>
      </c>
      <c r="O34" s="172" t="s">
        <v>859</v>
      </c>
      <c r="P34" s="24" t="s">
        <v>139</v>
      </c>
      <c r="Q34" s="57"/>
    </row>
    <row r="35" ht="24.95" customHeight="true" spans="1:17">
      <c r="A35" s="14" t="str">
        <f>IF(C35&lt;&gt;"",MAX(A$12:A34)+1,"")</f>
        <v/>
      </c>
      <c r="B35" s="58" t="s">
        <v>860</v>
      </c>
      <c r="C35" s="59"/>
      <c r="D35" s="59"/>
      <c r="E35" s="101"/>
      <c r="F35" s="101"/>
      <c r="G35" s="58"/>
      <c r="H35" s="59"/>
      <c r="I35" s="59"/>
      <c r="J35" s="59"/>
      <c r="K35" s="59"/>
      <c r="L35" s="101"/>
      <c r="M35" s="101"/>
      <c r="N35" s="59"/>
      <c r="O35" s="59"/>
      <c r="P35" s="58"/>
      <c r="Q35" s="57"/>
    </row>
    <row r="36" ht="267" customHeight="true" spans="1:17">
      <c r="A36" s="14">
        <f>IF(C36&lt;&gt;"",MAX(A$12:A35)+1,"")</f>
        <v>20</v>
      </c>
      <c r="B36" s="24" t="s">
        <v>861</v>
      </c>
      <c r="C36" s="16" t="s">
        <v>131</v>
      </c>
      <c r="D36" s="16" t="s">
        <v>862</v>
      </c>
      <c r="E36" s="16" t="s">
        <v>141</v>
      </c>
      <c r="F36" s="16" t="s">
        <v>142</v>
      </c>
      <c r="G36" s="93" t="s">
        <v>863</v>
      </c>
      <c r="H36" s="16">
        <v>7218</v>
      </c>
      <c r="I36" s="16"/>
      <c r="J36" s="16">
        <v>2165</v>
      </c>
      <c r="K36" s="16"/>
      <c r="L36" s="16"/>
      <c r="M36" s="16">
        <v>2165</v>
      </c>
      <c r="N36" s="16"/>
      <c r="O36" s="16" t="s">
        <v>138</v>
      </c>
      <c r="P36" s="24" t="s">
        <v>139</v>
      </c>
      <c r="Q36" s="57"/>
    </row>
    <row r="37" ht="80.1" customHeight="true" spans="1:17">
      <c r="A37" s="14">
        <f>IF(C37&lt;&gt;"",MAX(A$12:A36)+1,"")</f>
        <v>21</v>
      </c>
      <c r="B37" s="24" t="s">
        <v>864</v>
      </c>
      <c r="C37" s="16" t="s">
        <v>131</v>
      </c>
      <c r="D37" s="16" t="s">
        <v>865</v>
      </c>
      <c r="E37" s="16" t="s">
        <v>160</v>
      </c>
      <c r="F37" s="16" t="s">
        <v>161</v>
      </c>
      <c r="G37" s="93" t="s">
        <v>866</v>
      </c>
      <c r="H37" s="16">
        <v>7000</v>
      </c>
      <c r="I37" s="16"/>
      <c r="J37" s="16">
        <v>4200</v>
      </c>
      <c r="K37" s="16"/>
      <c r="L37" s="16"/>
      <c r="M37" s="16">
        <v>4200</v>
      </c>
      <c r="N37" s="16"/>
      <c r="O37" s="16" t="s">
        <v>138</v>
      </c>
      <c r="P37" s="24" t="s">
        <v>139</v>
      </c>
      <c r="Q37" s="57"/>
    </row>
    <row r="38" ht="81" customHeight="true" spans="1:17">
      <c r="A38" s="14">
        <f>IF(C38&lt;&gt;"",MAX(A$12:A37)+1,"")</f>
        <v>22</v>
      </c>
      <c r="B38" s="24" t="s">
        <v>867</v>
      </c>
      <c r="C38" s="16" t="s">
        <v>131</v>
      </c>
      <c r="D38" s="16" t="s">
        <v>868</v>
      </c>
      <c r="E38" s="16" t="s">
        <v>152</v>
      </c>
      <c r="F38" s="16" t="s">
        <v>153</v>
      </c>
      <c r="G38" s="93" t="s">
        <v>869</v>
      </c>
      <c r="H38" s="16">
        <v>1767</v>
      </c>
      <c r="I38" s="16"/>
      <c r="J38" s="16">
        <v>800</v>
      </c>
      <c r="K38" s="16"/>
      <c r="L38" s="16"/>
      <c r="M38" s="16">
        <v>800</v>
      </c>
      <c r="N38" s="16"/>
      <c r="O38" s="16" t="s">
        <v>138</v>
      </c>
      <c r="P38" s="24" t="s">
        <v>139</v>
      </c>
      <c r="Q38" s="57"/>
    </row>
    <row r="39" ht="66.95" customHeight="true" spans="1:17">
      <c r="A39" s="14">
        <f>IF(C39&lt;&gt;"",MAX(A$12:A38)+1,"")</f>
        <v>23</v>
      </c>
      <c r="B39" s="24" t="s">
        <v>870</v>
      </c>
      <c r="C39" s="16" t="s">
        <v>131</v>
      </c>
      <c r="D39" s="16" t="s">
        <v>871</v>
      </c>
      <c r="E39" s="16" t="s">
        <v>268</v>
      </c>
      <c r="F39" s="16" t="s">
        <v>269</v>
      </c>
      <c r="G39" s="93" t="s">
        <v>872</v>
      </c>
      <c r="H39" s="16">
        <v>394</v>
      </c>
      <c r="I39" s="16"/>
      <c r="J39" s="16">
        <v>394</v>
      </c>
      <c r="K39" s="16"/>
      <c r="L39" s="16"/>
      <c r="M39" s="16">
        <v>394</v>
      </c>
      <c r="N39" s="16"/>
      <c r="O39" s="16" t="s">
        <v>138</v>
      </c>
      <c r="P39" s="24" t="s">
        <v>139</v>
      </c>
      <c r="Q39" s="57"/>
    </row>
    <row r="40" ht="81" customHeight="true" spans="1:17">
      <c r="A40" s="14">
        <f>IF(C40&lt;&gt;"",MAX(A$12:A39)+1,"")</f>
        <v>24</v>
      </c>
      <c r="B40" s="24" t="s">
        <v>873</v>
      </c>
      <c r="C40" s="16" t="s">
        <v>131</v>
      </c>
      <c r="D40" s="16" t="s">
        <v>874</v>
      </c>
      <c r="E40" s="16" t="s">
        <v>135</v>
      </c>
      <c r="F40" s="16" t="s">
        <v>136</v>
      </c>
      <c r="G40" s="93" t="s">
        <v>875</v>
      </c>
      <c r="H40" s="16">
        <v>11000</v>
      </c>
      <c r="I40" s="16"/>
      <c r="J40" s="16">
        <v>3000</v>
      </c>
      <c r="K40" s="16"/>
      <c r="L40" s="16"/>
      <c r="M40" s="16">
        <v>3000</v>
      </c>
      <c r="N40" s="16"/>
      <c r="O40" s="16" t="s">
        <v>138</v>
      </c>
      <c r="P40" s="24" t="s">
        <v>139</v>
      </c>
      <c r="Q40" s="57"/>
    </row>
    <row r="41" ht="75.95" customHeight="true" spans="1:17">
      <c r="A41" s="14">
        <f>IF(C41&lt;&gt;"",MAX(A$12:A40)+1,"")</f>
        <v>25</v>
      </c>
      <c r="B41" s="24" t="s">
        <v>876</v>
      </c>
      <c r="C41" s="16" t="s">
        <v>131</v>
      </c>
      <c r="D41" s="16" t="s">
        <v>877</v>
      </c>
      <c r="E41" s="16" t="s">
        <v>281</v>
      </c>
      <c r="F41" s="16" t="s">
        <v>282</v>
      </c>
      <c r="G41" s="93" t="s">
        <v>878</v>
      </c>
      <c r="H41" s="16">
        <v>10890</v>
      </c>
      <c r="I41" s="16"/>
      <c r="J41" s="16">
        <v>9801</v>
      </c>
      <c r="K41" s="16"/>
      <c r="L41" s="16"/>
      <c r="M41" s="16">
        <v>9801</v>
      </c>
      <c r="N41" s="16"/>
      <c r="O41" s="16" t="s">
        <v>138</v>
      </c>
      <c r="P41" s="24" t="s">
        <v>139</v>
      </c>
      <c r="Q41" s="57"/>
    </row>
    <row r="42" ht="240" customHeight="true" spans="1:17">
      <c r="A42" s="14">
        <f>IF(C42&lt;&gt;"",MAX(A$12:A41)+1,"")</f>
        <v>26</v>
      </c>
      <c r="B42" s="24" t="s">
        <v>879</v>
      </c>
      <c r="C42" s="16" t="s">
        <v>132</v>
      </c>
      <c r="D42" s="16" t="s">
        <v>877</v>
      </c>
      <c r="E42" s="16" t="s">
        <v>281</v>
      </c>
      <c r="F42" s="16" t="s">
        <v>282</v>
      </c>
      <c r="G42" s="93" t="s">
        <v>880</v>
      </c>
      <c r="H42" s="16">
        <v>29000</v>
      </c>
      <c r="I42" s="16">
        <v>8400</v>
      </c>
      <c r="J42" s="16">
        <v>16000</v>
      </c>
      <c r="K42" s="16"/>
      <c r="L42" s="16"/>
      <c r="M42" s="16">
        <v>12600</v>
      </c>
      <c r="N42" s="16">
        <v>3400</v>
      </c>
      <c r="O42" s="16" t="s">
        <v>205</v>
      </c>
      <c r="P42" s="24" t="s">
        <v>192</v>
      </c>
      <c r="Q42" s="57"/>
    </row>
    <row r="43" ht="80.1" customHeight="true" spans="1:17">
      <c r="A43" s="14">
        <f>IF(C43&lt;&gt;"",MAX(A$12:A42)+1,"")</f>
        <v>27</v>
      </c>
      <c r="B43" s="24" t="s">
        <v>881</v>
      </c>
      <c r="C43" s="16" t="s">
        <v>132</v>
      </c>
      <c r="D43" s="16" t="s">
        <v>882</v>
      </c>
      <c r="E43" s="16" t="s">
        <v>152</v>
      </c>
      <c r="F43" s="16" t="s">
        <v>153</v>
      </c>
      <c r="G43" s="93" t="s">
        <v>883</v>
      </c>
      <c r="H43" s="16">
        <v>4500</v>
      </c>
      <c r="I43" s="16">
        <v>2000</v>
      </c>
      <c r="J43" s="16">
        <v>1978</v>
      </c>
      <c r="K43" s="16"/>
      <c r="L43" s="16"/>
      <c r="M43" s="16">
        <v>1978</v>
      </c>
      <c r="N43" s="57"/>
      <c r="O43" s="16" t="s">
        <v>205</v>
      </c>
      <c r="P43" s="24" t="s">
        <v>192</v>
      </c>
      <c r="Q43" s="57"/>
    </row>
    <row r="44" ht="195" customHeight="true" spans="1:17">
      <c r="A44" s="14">
        <f>IF(C44&lt;&gt;"",MAX(A$12:A43)+1,"")</f>
        <v>28</v>
      </c>
      <c r="B44" s="24" t="s">
        <v>884</v>
      </c>
      <c r="C44" s="16" t="s">
        <v>132</v>
      </c>
      <c r="D44" s="16" t="s">
        <v>885</v>
      </c>
      <c r="E44" s="16" t="s">
        <v>160</v>
      </c>
      <c r="F44" s="16" t="s">
        <v>161</v>
      </c>
      <c r="G44" s="93" t="s">
        <v>886</v>
      </c>
      <c r="H44" s="16">
        <v>7337</v>
      </c>
      <c r="I44" s="16">
        <v>2000</v>
      </c>
      <c r="J44" s="16">
        <v>4570</v>
      </c>
      <c r="K44" s="16"/>
      <c r="L44" s="16">
        <v>100</v>
      </c>
      <c r="M44" s="16">
        <v>4470</v>
      </c>
      <c r="N44" s="16"/>
      <c r="O44" s="16" t="s">
        <v>205</v>
      </c>
      <c r="P44" s="24" t="s">
        <v>192</v>
      </c>
      <c r="Q44" s="57"/>
    </row>
    <row r="45" ht="80.1" customHeight="true" spans="1:17">
      <c r="A45" s="14">
        <f>IF(C45&lt;&gt;"",MAX(A$12:A44)+1,"")</f>
        <v>29</v>
      </c>
      <c r="B45" s="24" t="s">
        <v>887</v>
      </c>
      <c r="C45" s="16" t="s">
        <v>132</v>
      </c>
      <c r="D45" s="16" t="s">
        <v>888</v>
      </c>
      <c r="E45" s="16" t="s">
        <v>135</v>
      </c>
      <c r="F45" s="16" t="s">
        <v>136</v>
      </c>
      <c r="G45" s="93" t="s">
        <v>889</v>
      </c>
      <c r="H45" s="16">
        <v>6388</v>
      </c>
      <c r="I45" s="16">
        <v>4700</v>
      </c>
      <c r="J45" s="16">
        <v>1103</v>
      </c>
      <c r="K45" s="16"/>
      <c r="L45" s="16">
        <v>1000</v>
      </c>
      <c r="M45" s="16">
        <v>103</v>
      </c>
      <c r="N45" s="16"/>
      <c r="O45" s="16" t="s">
        <v>205</v>
      </c>
      <c r="P45" s="24" t="s">
        <v>192</v>
      </c>
      <c r="Q45" s="57"/>
    </row>
    <row r="46" ht="177" customHeight="true" spans="1:17">
      <c r="A46" s="14">
        <f>IF(C46&lt;&gt;"",MAX(A$12:A45)+1,"")</f>
        <v>30</v>
      </c>
      <c r="B46" s="24" t="s">
        <v>890</v>
      </c>
      <c r="C46" s="16" t="s">
        <v>132</v>
      </c>
      <c r="D46" s="16" t="s">
        <v>891</v>
      </c>
      <c r="E46" s="16" t="s">
        <v>141</v>
      </c>
      <c r="F46" s="16" t="s">
        <v>142</v>
      </c>
      <c r="G46" s="93" t="s">
        <v>892</v>
      </c>
      <c r="H46" s="16">
        <v>8100</v>
      </c>
      <c r="I46" s="16">
        <v>4800</v>
      </c>
      <c r="J46" s="16">
        <v>2107</v>
      </c>
      <c r="K46" s="16"/>
      <c r="L46" s="16">
        <v>1000</v>
      </c>
      <c r="M46" s="16">
        <v>1107</v>
      </c>
      <c r="N46" s="16"/>
      <c r="O46" s="16" t="s">
        <v>205</v>
      </c>
      <c r="P46" s="24" t="s">
        <v>192</v>
      </c>
      <c r="Q46" s="57"/>
    </row>
    <row r="47" ht="24.95" customHeight="true" spans="1:17">
      <c r="A47" s="14" t="str">
        <f>IF(C47&lt;&gt;"",MAX(A$12:A46)+1,"")</f>
        <v/>
      </c>
      <c r="B47" s="96" t="s">
        <v>893</v>
      </c>
      <c r="C47" s="67"/>
      <c r="D47" s="130"/>
      <c r="E47" s="67"/>
      <c r="F47" s="67"/>
      <c r="G47" s="66"/>
      <c r="H47" s="130"/>
      <c r="I47" s="124"/>
      <c r="J47" s="124"/>
      <c r="K47" s="171"/>
      <c r="L47" s="171"/>
      <c r="M47" s="171"/>
      <c r="N47" s="171"/>
      <c r="O47" s="130"/>
      <c r="P47" s="66"/>
      <c r="Q47" s="57"/>
    </row>
    <row r="48" ht="42.75" spans="1:17">
      <c r="A48" s="14">
        <f>IF(C48&lt;&gt;"",MAX(A$12:A47)+1,"")</f>
        <v>31</v>
      </c>
      <c r="B48" s="173" t="s">
        <v>894</v>
      </c>
      <c r="C48" s="172" t="s">
        <v>85</v>
      </c>
      <c r="D48" s="172" t="s">
        <v>180</v>
      </c>
      <c r="E48" s="172" t="s">
        <v>895</v>
      </c>
      <c r="F48" s="172" t="s">
        <v>136</v>
      </c>
      <c r="G48" s="173" t="s">
        <v>896</v>
      </c>
      <c r="H48" s="172">
        <v>148000</v>
      </c>
      <c r="I48" s="172">
        <v>13819</v>
      </c>
      <c r="J48" s="172">
        <v>40000</v>
      </c>
      <c r="K48" s="172">
        <v>40000</v>
      </c>
      <c r="L48" s="172"/>
      <c r="M48" s="172"/>
      <c r="N48" s="172"/>
      <c r="O48" s="172" t="s">
        <v>897</v>
      </c>
      <c r="P48" s="167" t="s">
        <v>464</v>
      </c>
      <c r="Q48" s="57"/>
    </row>
    <row r="49" ht="42.75" spans="1:17">
      <c r="A49" s="14">
        <f>IF(C49&lt;&gt;"",MAX(A$12:A48)+1,"")</f>
        <v>32</v>
      </c>
      <c r="B49" s="174" t="s">
        <v>898</v>
      </c>
      <c r="C49" s="175" t="s">
        <v>85</v>
      </c>
      <c r="D49" s="175" t="s">
        <v>169</v>
      </c>
      <c r="E49" s="172" t="s">
        <v>895</v>
      </c>
      <c r="F49" s="175" t="s">
        <v>136</v>
      </c>
      <c r="G49" s="174" t="s">
        <v>899</v>
      </c>
      <c r="H49" s="172">
        <v>166585</v>
      </c>
      <c r="I49" s="172">
        <v>69593</v>
      </c>
      <c r="J49" s="172">
        <v>20000</v>
      </c>
      <c r="K49" s="172">
        <v>20000</v>
      </c>
      <c r="L49" s="172"/>
      <c r="M49" s="172"/>
      <c r="N49" s="172"/>
      <c r="O49" s="172" t="s">
        <v>244</v>
      </c>
      <c r="P49" s="173" t="s">
        <v>464</v>
      </c>
      <c r="Q49" s="57"/>
    </row>
    <row r="50" ht="39.95" customHeight="true" spans="1:17">
      <c r="A50" s="14">
        <f>IF(C50&lt;&gt;"",MAX(A$12:A49)+1,"")</f>
        <v>33</v>
      </c>
      <c r="B50" s="176" t="s">
        <v>900</v>
      </c>
      <c r="C50" s="177" t="s">
        <v>132</v>
      </c>
      <c r="D50" s="14" t="s">
        <v>94</v>
      </c>
      <c r="E50" s="16" t="s">
        <v>558</v>
      </c>
      <c r="F50" s="177" t="s">
        <v>153</v>
      </c>
      <c r="G50" s="176" t="s">
        <v>901</v>
      </c>
      <c r="H50" s="183">
        <v>650</v>
      </c>
      <c r="I50" s="189">
        <v>75</v>
      </c>
      <c r="J50" s="189">
        <v>373</v>
      </c>
      <c r="K50" s="190"/>
      <c r="L50" s="190"/>
      <c r="M50" s="190"/>
      <c r="N50" s="190">
        <v>373</v>
      </c>
      <c r="O50" s="183" t="s">
        <v>205</v>
      </c>
      <c r="P50" s="66" t="s">
        <v>422</v>
      </c>
      <c r="Q50" s="57" t="s">
        <v>902</v>
      </c>
    </row>
    <row r="51" ht="24.95" customHeight="true" spans="1:17">
      <c r="A51" s="14" t="str">
        <f>IF(C51&lt;&gt;"",MAX(A$12:A50)+1,"")</f>
        <v/>
      </c>
      <c r="B51" s="96" t="s">
        <v>903</v>
      </c>
      <c r="C51" s="67"/>
      <c r="D51" s="178"/>
      <c r="E51" s="67"/>
      <c r="F51" s="67"/>
      <c r="G51" s="66"/>
      <c r="H51" s="130"/>
      <c r="I51" s="124"/>
      <c r="J51" s="124"/>
      <c r="K51" s="171"/>
      <c r="L51" s="171"/>
      <c r="M51" s="171"/>
      <c r="N51" s="171"/>
      <c r="O51" s="130"/>
      <c r="P51" s="66"/>
      <c r="Q51" s="57"/>
    </row>
    <row r="52" ht="24.95" customHeight="true" spans="1:17">
      <c r="A52" s="14" t="str">
        <f>IF(C52&lt;&gt;"",MAX(A$12:A51)+1,"")</f>
        <v/>
      </c>
      <c r="B52" s="96" t="s">
        <v>904</v>
      </c>
      <c r="C52" s="67"/>
      <c r="D52" s="178"/>
      <c r="E52" s="67"/>
      <c r="F52" s="67"/>
      <c r="G52" s="66"/>
      <c r="H52" s="130"/>
      <c r="I52" s="124"/>
      <c r="J52" s="124"/>
      <c r="K52" s="171"/>
      <c r="L52" s="171"/>
      <c r="M52" s="171"/>
      <c r="N52" s="171"/>
      <c r="O52" s="130"/>
      <c r="P52" s="66"/>
      <c r="Q52" s="57"/>
    </row>
    <row r="53" ht="44.25" customHeight="true" spans="1:17">
      <c r="A53" s="14">
        <v>34</v>
      </c>
      <c r="B53" s="66" t="s">
        <v>905</v>
      </c>
      <c r="C53" s="67" t="s">
        <v>131</v>
      </c>
      <c r="D53" s="14" t="s">
        <v>877</v>
      </c>
      <c r="E53" s="67" t="s">
        <v>152</v>
      </c>
      <c r="F53" s="67" t="s">
        <v>153</v>
      </c>
      <c r="G53" s="66" t="s">
        <v>906</v>
      </c>
      <c r="H53" s="130">
        <v>10000</v>
      </c>
      <c r="I53" s="138"/>
      <c r="J53" s="124">
        <v>3000</v>
      </c>
      <c r="K53" s="171"/>
      <c r="L53" s="171"/>
      <c r="M53" s="171"/>
      <c r="N53" s="171">
        <v>3000</v>
      </c>
      <c r="O53" s="16" t="s">
        <v>149</v>
      </c>
      <c r="P53" s="24" t="s">
        <v>139</v>
      </c>
      <c r="Q53" s="57"/>
    </row>
    <row r="54" ht="54.75" customHeight="true" spans="1:17">
      <c r="A54" s="14">
        <v>35</v>
      </c>
      <c r="B54" s="66" t="s">
        <v>907</v>
      </c>
      <c r="C54" s="67" t="s">
        <v>85</v>
      </c>
      <c r="D54" s="14" t="s">
        <v>94</v>
      </c>
      <c r="E54" s="67" t="s">
        <v>141</v>
      </c>
      <c r="F54" s="67" t="s">
        <v>142</v>
      </c>
      <c r="G54" s="66" t="s">
        <v>908</v>
      </c>
      <c r="H54" s="130">
        <v>172014</v>
      </c>
      <c r="I54" s="138">
        <v>16260</v>
      </c>
      <c r="J54" s="124">
        <v>20000</v>
      </c>
      <c r="K54" s="171"/>
      <c r="L54" s="171"/>
      <c r="M54" s="171"/>
      <c r="N54" s="171">
        <v>20000</v>
      </c>
      <c r="O54" s="130" t="s">
        <v>811</v>
      </c>
      <c r="P54" s="66" t="s">
        <v>909</v>
      </c>
      <c r="Q54" s="201" t="s">
        <v>910</v>
      </c>
    </row>
    <row r="55" ht="24.75" customHeight="true" spans="1:17">
      <c r="A55" s="14" t="str">
        <f>IF(C55&lt;&gt;"",MAX(A$12:A54)+1,"")</f>
        <v/>
      </c>
      <c r="B55" s="96" t="s">
        <v>911</v>
      </c>
      <c r="C55" s="67"/>
      <c r="D55" s="130"/>
      <c r="E55" s="67"/>
      <c r="F55" s="67"/>
      <c r="G55" s="66"/>
      <c r="H55" s="130"/>
      <c r="I55" s="138"/>
      <c r="J55" s="124"/>
      <c r="K55" s="171"/>
      <c r="L55" s="171"/>
      <c r="M55" s="171"/>
      <c r="N55" s="171"/>
      <c r="O55" s="130"/>
      <c r="P55" s="66"/>
      <c r="Q55" s="57"/>
    </row>
    <row r="56" ht="39.75" customHeight="true" spans="1:17">
      <c r="A56" s="14">
        <v>36</v>
      </c>
      <c r="B56" s="170" t="s">
        <v>912</v>
      </c>
      <c r="C56" s="130" t="s">
        <v>132</v>
      </c>
      <c r="D56" s="14" t="s">
        <v>94</v>
      </c>
      <c r="E56" s="130" t="s">
        <v>281</v>
      </c>
      <c r="F56" s="177" t="s">
        <v>153</v>
      </c>
      <c r="G56" s="184" t="s">
        <v>913</v>
      </c>
      <c r="H56" s="185">
        <v>19568</v>
      </c>
      <c r="I56" s="191">
        <v>17000</v>
      </c>
      <c r="J56" s="192">
        <v>2000</v>
      </c>
      <c r="K56" s="171"/>
      <c r="L56" s="171"/>
      <c r="M56" s="171"/>
      <c r="N56" s="171">
        <v>2000</v>
      </c>
      <c r="O56" s="130" t="s">
        <v>191</v>
      </c>
      <c r="P56" s="66" t="s">
        <v>192</v>
      </c>
      <c r="Q56" s="57" t="s">
        <v>914</v>
      </c>
    </row>
    <row r="57" ht="24.75" customHeight="true" spans="1:17">
      <c r="A57" s="14" t="str">
        <f>IF(C57&lt;&gt;"",MAX(A$12:A56)+1,"")</f>
        <v/>
      </c>
      <c r="B57" s="96" t="s">
        <v>915</v>
      </c>
      <c r="C57" s="67"/>
      <c r="D57" s="130"/>
      <c r="E57" s="67"/>
      <c r="F57" s="67"/>
      <c r="G57" s="66"/>
      <c r="H57" s="130"/>
      <c r="I57" s="124"/>
      <c r="J57" s="124"/>
      <c r="K57" s="171"/>
      <c r="L57" s="171"/>
      <c r="M57" s="171"/>
      <c r="N57" s="171"/>
      <c r="O57" s="130"/>
      <c r="P57" s="66"/>
      <c r="Q57" s="57"/>
    </row>
    <row r="58" ht="39.75" customHeight="true" spans="1:17">
      <c r="A58" s="14">
        <f>IF(C58&lt;&gt;"",MAX(A$12:A57)+1,"")</f>
        <v>37</v>
      </c>
      <c r="B58" s="170" t="s">
        <v>916</v>
      </c>
      <c r="C58" s="130" t="s">
        <v>85</v>
      </c>
      <c r="D58" s="14" t="s">
        <v>94</v>
      </c>
      <c r="E58" s="130" t="s">
        <v>281</v>
      </c>
      <c r="F58" s="171" t="s">
        <v>136</v>
      </c>
      <c r="G58" s="170" t="s">
        <v>917</v>
      </c>
      <c r="H58" s="171">
        <v>15000</v>
      </c>
      <c r="I58" s="130">
        <v>500</v>
      </c>
      <c r="J58" s="130">
        <v>5600</v>
      </c>
      <c r="K58" s="171"/>
      <c r="L58" s="171"/>
      <c r="M58" s="171"/>
      <c r="N58" s="171">
        <v>5600</v>
      </c>
      <c r="O58" s="130" t="s">
        <v>90</v>
      </c>
      <c r="P58" s="66" t="s">
        <v>845</v>
      </c>
      <c r="Q58" s="57" t="s">
        <v>914</v>
      </c>
    </row>
    <row r="59" ht="48" customHeight="true" spans="1:17">
      <c r="A59" s="14">
        <f>IF(C59&lt;&gt;"",MAX(A$12:A58)+1,"")</f>
        <v>38</v>
      </c>
      <c r="B59" s="66" t="s">
        <v>918</v>
      </c>
      <c r="C59" s="67" t="s">
        <v>85</v>
      </c>
      <c r="D59" s="14" t="s">
        <v>94</v>
      </c>
      <c r="E59" s="67" t="s">
        <v>135</v>
      </c>
      <c r="F59" s="67" t="s">
        <v>136</v>
      </c>
      <c r="G59" s="66" t="s">
        <v>919</v>
      </c>
      <c r="H59" s="130">
        <v>50668</v>
      </c>
      <c r="I59" s="124">
        <v>21594</v>
      </c>
      <c r="J59" s="124">
        <v>12000</v>
      </c>
      <c r="K59" s="171"/>
      <c r="L59" s="171"/>
      <c r="M59" s="171"/>
      <c r="N59" s="171">
        <v>12000</v>
      </c>
      <c r="O59" s="130" t="s">
        <v>98</v>
      </c>
      <c r="P59" s="66" t="s">
        <v>845</v>
      </c>
      <c r="Q59" s="201" t="s">
        <v>910</v>
      </c>
    </row>
  </sheetData>
  <mergeCells count="18">
    <mergeCell ref="A1:P1"/>
    <mergeCell ref="A2:D2"/>
    <mergeCell ref="E2:J2"/>
    <mergeCell ref="O2:P2"/>
    <mergeCell ref="K3:N3"/>
    <mergeCell ref="A3:A4"/>
    <mergeCell ref="B3:B4"/>
    <mergeCell ref="C3:C4"/>
    <mergeCell ref="D3:D4"/>
    <mergeCell ref="E3:E4"/>
    <mergeCell ref="F3:F4"/>
    <mergeCell ref="G3:G4"/>
    <mergeCell ref="H3:H4"/>
    <mergeCell ref="I3:I4"/>
    <mergeCell ref="J3:J4"/>
    <mergeCell ref="O3:O4"/>
    <mergeCell ref="P3:P4"/>
    <mergeCell ref="Q3:Q4"/>
  </mergeCells>
  <printOptions horizontalCentered="true"/>
  <pageMargins left="0.984027777777778" right="0.984027777777778" top="0.984027777777778" bottom="0.984027777777778" header="0.511805555555556" footer="0.511805555555556"/>
  <pageSetup paperSize="9" scale="50" fitToHeight="0" orientation="landscape"/>
  <headerFooter/>
  <rowBreaks count="4" manualBreakCount="4">
    <brk id="59" max="16383" man="1"/>
    <brk id="59" max="16383" man="1"/>
    <brk id="59" max="16383" man="1"/>
    <brk id="5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67"/>
  <sheetViews>
    <sheetView view="pageBreakPreview" zoomScale="80" zoomScaleNormal="70" zoomScaleSheetLayoutView="80" workbookViewId="0">
      <pane xSplit="3" ySplit="5" topLeftCell="D6" activePane="bottomRight" state="frozen"/>
      <selection/>
      <selection pane="topRight"/>
      <selection pane="bottomLeft"/>
      <selection pane="bottomRight" activeCell="E17" sqref="E17"/>
    </sheetView>
  </sheetViews>
  <sheetFormatPr defaultColWidth="9" defaultRowHeight="13.5"/>
  <cols>
    <col min="1" max="1" width="6.625" style="37" customWidth="true"/>
    <col min="2" max="2" width="25.625" style="37" customWidth="true"/>
    <col min="3" max="3" width="13.625" style="37" customWidth="true"/>
    <col min="4" max="4" width="21.25" style="37" customWidth="true"/>
    <col min="5" max="5" width="21.875" style="37" customWidth="true"/>
    <col min="6" max="6" width="13.625" style="37" customWidth="true"/>
    <col min="7" max="7" width="35.625" style="37" customWidth="true"/>
    <col min="8" max="14" width="11.625" style="37" customWidth="true"/>
    <col min="15" max="15" width="13.625" style="37" customWidth="true"/>
    <col min="16" max="16" width="20.625" style="37" customWidth="true"/>
    <col min="17" max="16384" width="9" style="37"/>
  </cols>
  <sheetData>
    <row r="1" ht="30" customHeight="true" spans="1:16">
      <c r="A1" s="106" t="s">
        <v>920</v>
      </c>
      <c r="B1" s="107"/>
      <c r="C1" s="108"/>
      <c r="D1" s="108"/>
      <c r="E1" s="108"/>
      <c r="F1" s="108"/>
      <c r="G1" s="107"/>
      <c r="H1" s="108"/>
      <c r="I1" s="108"/>
      <c r="J1" s="108"/>
      <c r="K1" s="108"/>
      <c r="L1" s="108"/>
      <c r="M1" s="108"/>
      <c r="N1" s="108"/>
      <c r="O1" s="108"/>
      <c r="P1" s="147"/>
    </row>
    <row r="2" ht="30" customHeight="true" spans="1:16">
      <c r="A2" s="109"/>
      <c r="B2" s="110"/>
      <c r="C2" s="109"/>
      <c r="D2" s="109"/>
      <c r="E2" s="109"/>
      <c r="F2" s="109"/>
      <c r="G2" s="132"/>
      <c r="H2" s="133"/>
      <c r="I2" s="142"/>
      <c r="J2" s="143"/>
      <c r="K2" s="143"/>
      <c r="L2" s="133"/>
      <c r="M2" s="133"/>
      <c r="N2" s="133"/>
      <c r="O2" s="132"/>
      <c r="P2" s="132" t="s">
        <v>482</v>
      </c>
    </row>
    <row r="3" ht="24.95" customHeight="true" spans="1:16">
      <c r="A3" s="33" t="s">
        <v>58</v>
      </c>
      <c r="B3" s="33" t="s">
        <v>59</v>
      </c>
      <c r="C3" s="33" t="s">
        <v>60</v>
      </c>
      <c r="D3" s="33" t="s">
        <v>61</v>
      </c>
      <c r="E3" s="33" t="s">
        <v>62</v>
      </c>
      <c r="F3" s="33" t="s">
        <v>63</v>
      </c>
      <c r="G3" s="33" t="s">
        <v>64</v>
      </c>
      <c r="H3" s="80" t="s">
        <v>65</v>
      </c>
      <c r="I3" s="111" t="s">
        <v>66</v>
      </c>
      <c r="J3" s="100" t="s">
        <v>921</v>
      </c>
      <c r="K3" s="80" t="s">
        <v>68</v>
      </c>
      <c r="L3" s="80"/>
      <c r="M3" s="80"/>
      <c r="N3" s="80"/>
      <c r="O3" s="33" t="s">
        <v>69</v>
      </c>
      <c r="P3" s="33" t="s">
        <v>70</v>
      </c>
    </row>
    <row r="4" ht="24.95" customHeight="true" spans="1:16">
      <c r="A4" s="33"/>
      <c r="B4" s="33"/>
      <c r="C4" s="33"/>
      <c r="D4" s="33"/>
      <c r="E4" s="33"/>
      <c r="F4" s="33"/>
      <c r="G4" s="33"/>
      <c r="H4" s="80"/>
      <c r="I4" s="111"/>
      <c r="J4" s="100"/>
      <c r="K4" s="100" t="s">
        <v>72</v>
      </c>
      <c r="L4" s="59" t="s">
        <v>73</v>
      </c>
      <c r="M4" s="59" t="s">
        <v>74</v>
      </c>
      <c r="N4" s="59" t="s">
        <v>75</v>
      </c>
      <c r="O4" s="33"/>
      <c r="P4" s="33"/>
    </row>
    <row r="5" ht="24.95" customHeight="true" spans="1:16">
      <c r="A5" s="33"/>
      <c r="B5" s="96"/>
      <c r="C5" s="111">
        <f>SUM(C15:C17)</f>
        <v>40</v>
      </c>
      <c r="D5" s="33"/>
      <c r="E5" s="33"/>
      <c r="F5" s="33"/>
      <c r="G5" s="33"/>
      <c r="H5" s="111">
        <f>SUM(H19:H67)</f>
        <v>381020.23</v>
      </c>
      <c r="I5" s="111">
        <f>SUM(I19:I67)</f>
        <v>163870.64</v>
      </c>
      <c r="J5" s="111">
        <f>SUM(J19:J67)</f>
        <v>36209.19</v>
      </c>
      <c r="K5" s="111">
        <f>SUM(K19:K67)</f>
        <v>12500.14</v>
      </c>
      <c r="L5" s="111"/>
      <c r="M5" s="111"/>
      <c r="N5" s="111">
        <f>SUM(N19:N67)</f>
        <v>23709.05</v>
      </c>
      <c r="O5" s="33"/>
      <c r="P5" s="33"/>
    </row>
    <row r="6" ht="24.95" customHeight="true" spans="1:16">
      <c r="A6" s="112" t="s">
        <v>77</v>
      </c>
      <c r="B6" s="113" t="s">
        <v>922</v>
      </c>
      <c r="C6" s="33">
        <f>MATCH("二、信息基础平台",B:B,)-MATCH("一、信息基础设施",B:B,)-1</f>
        <v>4</v>
      </c>
      <c r="D6" s="33"/>
      <c r="E6" s="33"/>
      <c r="F6" s="33"/>
      <c r="G6" s="33"/>
      <c r="H6" s="111">
        <f>SUM(H19:H22)</f>
        <v>243296</v>
      </c>
      <c r="I6" s="111">
        <f t="shared" ref="I6:N6" si="0">SUM(I19:I22)</f>
        <v>97200</v>
      </c>
      <c r="J6" s="111">
        <f t="shared" si="0"/>
        <v>24800</v>
      </c>
      <c r="K6" s="111">
        <f t="shared" si="0"/>
        <v>4800</v>
      </c>
      <c r="L6" s="111"/>
      <c r="M6" s="111"/>
      <c r="N6" s="111">
        <f t="shared" si="0"/>
        <v>20000</v>
      </c>
      <c r="O6" s="148"/>
      <c r="P6" s="148"/>
    </row>
    <row r="7" ht="24.95" customHeight="true" spans="1:16">
      <c r="A7" s="112" t="s">
        <v>79</v>
      </c>
      <c r="B7" s="113" t="s">
        <v>923</v>
      </c>
      <c r="C7" s="33">
        <f>MATCH("三、综合指挥体系",B:B,)-MATCH("二、信息基础平台",B:B,)-1</f>
        <v>6</v>
      </c>
      <c r="D7" s="33"/>
      <c r="E7" s="33"/>
      <c r="F7" s="33"/>
      <c r="G7" s="33"/>
      <c r="H7" s="111">
        <f>SUM(H24:H29)</f>
        <v>10729.7</v>
      </c>
      <c r="I7" s="111">
        <f t="shared" ref="I7:K7" si="1">SUM(I24:I29)</f>
        <v>5380</v>
      </c>
      <c r="J7" s="111">
        <f t="shared" si="1"/>
        <v>380</v>
      </c>
      <c r="K7" s="111">
        <f t="shared" si="1"/>
        <v>380</v>
      </c>
      <c r="L7" s="111"/>
      <c r="M7" s="111"/>
      <c r="N7" s="111"/>
      <c r="O7" s="148"/>
      <c r="P7" s="148"/>
    </row>
    <row r="8" ht="24.95" customHeight="true" spans="1:16">
      <c r="A8" s="112" t="s">
        <v>81</v>
      </c>
      <c r="B8" s="113" t="s">
        <v>924</v>
      </c>
      <c r="C8" s="33">
        <f>MATCH("四、综合监管体系",B:B,)-MATCH("三、综合指挥体系",B:B,)-1</f>
        <v>9</v>
      </c>
      <c r="D8" s="33"/>
      <c r="E8" s="33"/>
      <c r="F8" s="33"/>
      <c r="G8" s="33"/>
      <c r="H8" s="111">
        <f>SUM(H31:H39)</f>
        <v>106325</v>
      </c>
      <c r="I8" s="111">
        <f>SUM(I31:I39)</f>
        <v>53110</v>
      </c>
      <c r="J8" s="111">
        <f>SUM(J31:J39)</f>
        <v>8595</v>
      </c>
      <c r="K8" s="111">
        <f>SUM(K31:K39)</f>
        <v>5350</v>
      </c>
      <c r="L8" s="111"/>
      <c r="M8" s="111"/>
      <c r="N8" s="111">
        <f>SUM(N31:N39)</f>
        <v>3245</v>
      </c>
      <c r="O8" s="148"/>
      <c r="P8" s="148"/>
    </row>
    <row r="9" ht="24.95" customHeight="true" spans="1:16">
      <c r="A9" s="112" t="s">
        <v>123</v>
      </c>
      <c r="B9" s="113" t="s">
        <v>925</v>
      </c>
      <c r="C9" s="33">
        <f>MATCH("五、综合决策体系",B:B,)-MATCH("四、综合监管体系",B:B,)-1</f>
        <v>6</v>
      </c>
      <c r="D9" s="33"/>
      <c r="E9" s="33"/>
      <c r="F9" s="33"/>
      <c r="G9" s="33"/>
      <c r="H9" s="111">
        <f>SUM(H41:H46)</f>
        <v>3426.93</v>
      </c>
      <c r="I9" s="111">
        <f>SUM(I41:I46)</f>
        <v>1891.64</v>
      </c>
      <c r="J9" s="111">
        <f>SUM(J41:J46)</f>
        <v>296.59</v>
      </c>
      <c r="K9" s="111">
        <f>SUM(K41:K46)</f>
        <v>243.54</v>
      </c>
      <c r="L9" s="111"/>
      <c r="M9" s="111"/>
      <c r="N9" s="111">
        <f>SUM(N41:N46)</f>
        <v>53.05</v>
      </c>
      <c r="O9" s="148"/>
      <c r="P9" s="148"/>
    </row>
    <row r="10" ht="24.95" customHeight="true" spans="1:16">
      <c r="A10" s="112" t="s">
        <v>125</v>
      </c>
      <c r="B10" s="113" t="s">
        <v>926</v>
      </c>
      <c r="C10" s="33">
        <f>MATCH("六、智慧政务",B:B,)-MATCH("五、综合决策体系",B:B,)-1</f>
        <v>1</v>
      </c>
      <c r="D10" s="33"/>
      <c r="E10" s="33"/>
      <c r="F10" s="33"/>
      <c r="G10" s="33"/>
      <c r="H10" s="111">
        <f>SUM(H48)</f>
        <v>1000</v>
      </c>
      <c r="I10" s="111"/>
      <c r="J10" s="111">
        <f>SUM(J48)</f>
        <v>50</v>
      </c>
      <c r="K10" s="111">
        <f>SUM(K48)</f>
        <v>50</v>
      </c>
      <c r="L10" s="111"/>
      <c r="M10" s="111"/>
      <c r="N10" s="111"/>
      <c r="O10" s="148"/>
      <c r="P10" s="148"/>
    </row>
    <row r="11" ht="24.95" customHeight="true" spans="1:16">
      <c r="A11" s="112" t="s">
        <v>127</v>
      </c>
      <c r="B11" s="113" t="s">
        <v>927</v>
      </c>
      <c r="C11" s="33">
        <f>MATCH("七、信息惠民",B:B,)-MATCH("六、智慧政务",B:B,)-1</f>
        <v>7</v>
      </c>
      <c r="D11" s="33"/>
      <c r="E11" s="33"/>
      <c r="F11" s="33"/>
      <c r="G11" s="33"/>
      <c r="H11" s="111">
        <f>SUM(H50:H56)</f>
        <v>8704.6</v>
      </c>
      <c r="I11" s="111">
        <f t="shared" ref="I11:K11" si="2">SUM(I50:I56)</f>
        <v>2595</v>
      </c>
      <c r="J11" s="111">
        <f t="shared" si="2"/>
        <v>439.6</v>
      </c>
      <c r="K11" s="111">
        <f t="shared" si="2"/>
        <v>439.6</v>
      </c>
      <c r="L11" s="111"/>
      <c r="M11" s="111"/>
      <c r="N11" s="111"/>
      <c r="O11" s="148"/>
      <c r="P11" s="148"/>
    </row>
    <row r="12" ht="24.95" customHeight="true" spans="1:16">
      <c r="A12" s="112" t="s">
        <v>129</v>
      </c>
      <c r="B12" s="113" t="s">
        <v>928</v>
      </c>
      <c r="C12" s="33">
        <v>9</v>
      </c>
      <c r="D12" s="33"/>
      <c r="E12" s="33"/>
      <c r="F12" s="33"/>
      <c r="G12" s="33"/>
      <c r="H12" s="111">
        <f>SUM(H58:H63)</f>
        <v>5950</v>
      </c>
      <c r="I12" s="111">
        <f>SUM(I58:I63)</f>
        <v>3244</v>
      </c>
      <c r="J12" s="111">
        <f>SUM(J58:J63)</f>
        <v>680</v>
      </c>
      <c r="K12" s="111">
        <f>SUM(K58:K63)</f>
        <v>269</v>
      </c>
      <c r="L12" s="111"/>
      <c r="M12" s="111"/>
      <c r="N12" s="111">
        <f>SUM(N58:N63)</f>
        <v>411</v>
      </c>
      <c r="O12" s="148"/>
      <c r="P12" s="148"/>
    </row>
    <row r="13" ht="24.95" customHeight="true" spans="1:16">
      <c r="A13" s="112" t="s">
        <v>929</v>
      </c>
      <c r="B13" s="113" t="s">
        <v>930</v>
      </c>
      <c r="C13" s="33">
        <v>1</v>
      </c>
      <c r="D13" s="33"/>
      <c r="E13" s="33"/>
      <c r="F13" s="33"/>
      <c r="G13" s="33"/>
      <c r="H13" s="111">
        <f>H65</f>
        <v>921</v>
      </c>
      <c r="I13" s="111"/>
      <c r="J13" s="111">
        <f t="shared" ref="J13:K13" si="3">J65</f>
        <v>301</v>
      </c>
      <c r="K13" s="111">
        <f t="shared" si="3"/>
        <v>301</v>
      </c>
      <c r="L13" s="111"/>
      <c r="M13" s="111"/>
      <c r="N13" s="111"/>
      <c r="O13" s="148"/>
      <c r="P13" s="148"/>
    </row>
    <row r="14" ht="24.95" customHeight="true" spans="1:16">
      <c r="A14" s="112" t="s">
        <v>931</v>
      </c>
      <c r="B14" s="113" t="s">
        <v>932</v>
      </c>
      <c r="C14" s="33"/>
      <c r="D14" s="33"/>
      <c r="E14" s="33"/>
      <c r="F14" s="33"/>
      <c r="G14" s="33"/>
      <c r="H14" s="111">
        <f>H67</f>
        <v>667</v>
      </c>
      <c r="I14" s="111"/>
      <c r="J14" s="111">
        <f>J67</f>
        <v>667</v>
      </c>
      <c r="K14" s="111">
        <f>K67</f>
        <v>667</v>
      </c>
      <c r="L14" s="111"/>
      <c r="M14" s="111"/>
      <c r="N14" s="111"/>
      <c r="O14" s="148"/>
      <c r="P14" s="148"/>
    </row>
    <row r="15" ht="24.95" customHeight="true" spans="1:16">
      <c r="A15" s="112"/>
      <c r="B15" s="113" t="s">
        <v>131</v>
      </c>
      <c r="C15" s="33">
        <f>COUNTIF(C19:C67,"新建")</f>
        <v>5</v>
      </c>
      <c r="D15" s="33"/>
      <c r="E15" s="33"/>
      <c r="F15" s="33"/>
      <c r="G15" s="33"/>
      <c r="H15" s="111">
        <f>SUMIF(C18:C67,"新建",H18:H67)</f>
        <v>40090</v>
      </c>
      <c r="I15" s="111"/>
      <c r="J15" s="111">
        <f>SUMIF(C18:C67,"新建",J18:J67)</f>
        <v>4000</v>
      </c>
      <c r="K15" s="111">
        <f>SUMIF(C18:C67,"新建",K18:K67)</f>
        <v>3700</v>
      </c>
      <c r="L15" s="111"/>
      <c r="M15" s="111"/>
      <c r="N15" s="111">
        <f>SUMIF(C18:C67,"新建",N18:N67)</f>
        <v>300</v>
      </c>
      <c r="O15" s="148"/>
      <c r="P15" s="148"/>
    </row>
    <row r="16" ht="24.95" customHeight="true" spans="1:16">
      <c r="A16" s="112"/>
      <c r="B16" s="113" t="s">
        <v>85</v>
      </c>
      <c r="C16" s="33">
        <f>COUNTIF(C19:C67,"续建")</f>
        <v>17</v>
      </c>
      <c r="D16" s="33"/>
      <c r="E16" s="33"/>
      <c r="F16" s="33"/>
      <c r="G16" s="33"/>
      <c r="H16" s="111">
        <f>SUMIF(C18:C67,"续建",H18:H67)</f>
        <v>322920.7</v>
      </c>
      <c r="I16" s="111">
        <f>SUMIF(C18:C67,"续建",I18:I67)</f>
        <v>153900</v>
      </c>
      <c r="J16" s="111">
        <f>SUMIF(C18:C67,"续建",J18:J67)</f>
        <v>29631</v>
      </c>
      <c r="K16" s="111">
        <f>SUMIF(C18:C67,"续建",K18:K67)</f>
        <v>6931</v>
      </c>
      <c r="L16" s="111"/>
      <c r="M16" s="111"/>
      <c r="N16" s="111">
        <f>SUMIF(C18:C67,"续建",N18:N67)</f>
        <v>22700</v>
      </c>
      <c r="O16" s="148"/>
      <c r="P16" s="148"/>
    </row>
    <row r="17" ht="24.95" customHeight="true" spans="1:16">
      <c r="A17" s="112"/>
      <c r="B17" s="113" t="s">
        <v>132</v>
      </c>
      <c r="C17" s="33">
        <f>COUNTIF(C19:C67,"竣工")</f>
        <v>18</v>
      </c>
      <c r="D17" s="33"/>
      <c r="E17" s="33"/>
      <c r="F17" s="33"/>
      <c r="G17" s="33"/>
      <c r="H17" s="111">
        <f>SUMIF(C18:C67,"竣工",H18:H67)</f>
        <v>17342.53</v>
      </c>
      <c r="I17" s="111">
        <f>SUMIF(C18:C67,"竣工",I18:I67)</f>
        <v>9970.64</v>
      </c>
      <c r="J17" s="111">
        <f>SUMIF(C18:C67,"竣工",J18:J67)</f>
        <v>1911.19</v>
      </c>
      <c r="K17" s="111">
        <f>SUMIF(C18:C67,"竣工",K18:K67)</f>
        <v>1202.14</v>
      </c>
      <c r="L17" s="111"/>
      <c r="M17" s="111"/>
      <c r="N17" s="111"/>
      <c r="O17" s="148"/>
      <c r="P17" s="148"/>
    </row>
    <row r="18" ht="24.95" customHeight="true" spans="1:16">
      <c r="A18" s="112"/>
      <c r="B18" s="113" t="s">
        <v>933</v>
      </c>
      <c r="C18" s="33"/>
      <c r="D18" s="33"/>
      <c r="E18" s="33"/>
      <c r="F18" s="33"/>
      <c r="G18" s="33"/>
      <c r="H18" s="111"/>
      <c r="I18" s="111"/>
      <c r="J18" s="111"/>
      <c r="K18" s="111"/>
      <c r="L18" s="111"/>
      <c r="M18" s="111"/>
      <c r="N18" s="111"/>
      <c r="O18" s="148"/>
      <c r="P18" s="148"/>
    </row>
    <row r="19" ht="60" customHeight="true" spans="1:16">
      <c r="A19" s="16">
        <f>IF(C19&lt;&gt;"",MAX(A$18:A18)+1,"")</f>
        <v>1</v>
      </c>
      <c r="B19" s="24" t="s">
        <v>934</v>
      </c>
      <c r="C19" s="16" t="s">
        <v>131</v>
      </c>
      <c r="D19" s="16" t="s">
        <v>935</v>
      </c>
      <c r="E19" s="16" t="s">
        <v>936</v>
      </c>
      <c r="F19" s="16" t="s">
        <v>282</v>
      </c>
      <c r="G19" s="24" t="s">
        <v>937</v>
      </c>
      <c r="H19" s="25">
        <v>37000</v>
      </c>
      <c r="I19" s="25"/>
      <c r="J19" s="25">
        <v>3500</v>
      </c>
      <c r="K19" s="25">
        <v>3500</v>
      </c>
      <c r="L19" s="25"/>
      <c r="M19" s="25"/>
      <c r="N19" s="25"/>
      <c r="O19" s="16" t="s">
        <v>938</v>
      </c>
      <c r="P19" s="26" t="s">
        <v>939</v>
      </c>
    </row>
    <row r="20" ht="72.95" customHeight="true" spans="1:16">
      <c r="A20" s="16">
        <f>IF(C20&lt;&gt;"",MAX(A$18:A19)+1,"")</f>
        <v>2</v>
      </c>
      <c r="B20" s="24" t="s">
        <v>940</v>
      </c>
      <c r="C20" s="16" t="s">
        <v>85</v>
      </c>
      <c r="D20" s="16" t="s">
        <v>172</v>
      </c>
      <c r="E20" s="16" t="s">
        <v>936</v>
      </c>
      <c r="F20" s="16" t="s">
        <v>941</v>
      </c>
      <c r="G20" s="24" t="s">
        <v>942</v>
      </c>
      <c r="H20" s="25">
        <v>197496</v>
      </c>
      <c r="I20" s="25">
        <v>96000</v>
      </c>
      <c r="J20" s="25">
        <v>20000</v>
      </c>
      <c r="K20" s="25"/>
      <c r="L20" s="25"/>
      <c r="M20" s="25"/>
      <c r="N20" s="25">
        <v>20000</v>
      </c>
      <c r="O20" s="16" t="s">
        <v>182</v>
      </c>
      <c r="P20" s="26" t="s">
        <v>943</v>
      </c>
    </row>
    <row r="21" ht="66.95" customHeight="true" spans="1:16">
      <c r="A21" s="16">
        <f>IF(C21&lt;&gt;"",MAX(A$18:A20)+1,"")</f>
        <v>3</v>
      </c>
      <c r="B21" s="114" t="s">
        <v>944</v>
      </c>
      <c r="C21" s="115" t="s">
        <v>85</v>
      </c>
      <c r="D21" s="115" t="s">
        <v>935</v>
      </c>
      <c r="E21" s="16" t="s">
        <v>936</v>
      </c>
      <c r="F21" s="115" t="s">
        <v>282</v>
      </c>
      <c r="G21" s="114" t="s">
        <v>945</v>
      </c>
      <c r="H21" s="134">
        <v>8000</v>
      </c>
      <c r="I21" s="134">
        <v>700</v>
      </c>
      <c r="J21" s="134">
        <v>1000</v>
      </c>
      <c r="K21" s="134">
        <v>1000</v>
      </c>
      <c r="L21" s="134"/>
      <c r="M21" s="134"/>
      <c r="N21" s="134"/>
      <c r="O21" s="115" t="s">
        <v>946</v>
      </c>
      <c r="P21" s="114" t="s">
        <v>947</v>
      </c>
    </row>
    <row r="22" ht="62.25" customHeight="true" spans="1:16">
      <c r="A22" s="16">
        <f>IF(C22&lt;&gt;"",MAX(A$18:A21)+1,"")</f>
        <v>4</v>
      </c>
      <c r="B22" s="114" t="s">
        <v>948</v>
      </c>
      <c r="C22" s="115" t="s">
        <v>132</v>
      </c>
      <c r="D22" s="115" t="s">
        <v>935</v>
      </c>
      <c r="E22" s="16" t="s">
        <v>936</v>
      </c>
      <c r="F22" s="115" t="s">
        <v>282</v>
      </c>
      <c r="G22" s="114" t="s">
        <v>949</v>
      </c>
      <c r="H22" s="134">
        <v>800</v>
      </c>
      <c r="I22" s="134">
        <v>500</v>
      </c>
      <c r="J22" s="134">
        <v>300</v>
      </c>
      <c r="K22" s="134">
        <v>300</v>
      </c>
      <c r="L22" s="134"/>
      <c r="M22" s="134"/>
      <c r="N22" s="134"/>
      <c r="O22" s="115" t="s">
        <v>205</v>
      </c>
      <c r="P22" s="114" t="s">
        <v>950</v>
      </c>
    </row>
    <row r="23" ht="24.95" customHeight="true" spans="1:16">
      <c r="A23" s="16" t="str">
        <f>IF(C23&lt;&gt;"",MAX(A$18:A22)+1,"")</f>
        <v/>
      </c>
      <c r="B23" s="113" t="s">
        <v>951</v>
      </c>
      <c r="C23" s="33"/>
      <c r="D23" s="33"/>
      <c r="E23" s="33"/>
      <c r="F23" s="33"/>
      <c r="G23" s="33"/>
      <c r="H23" s="85"/>
      <c r="I23" s="85"/>
      <c r="J23" s="85"/>
      <c r="K23" s="85"/>
      <c r="L23" s="85"/>
      <c r="M23" s="85"/>
      <c r="N23" s="85"/>
      <c r="O23" s="33"/>
      <c r="P23" s="148"/>
    </row>
    <row r="24" ht="54.95" customHeight="true" spans="1:16">
      <c r="A24" s="16">
        <f>IF(C24&lt;&gt;"",MAX(A$18:A23)+1,"")</f>
        <v>5</v>
      </c>
      <c r="B24" s="24" t="s">
        <v>952</v>
      </c>
      <c r="C24" s="16" t="s">
        <v>131</v>
      </c>
      <c r="D24" s="16" t="s">
        <v>935</v>
      </c>
      <c r="E24" s="16" t="s">
        <v>936</v>
      </c>
      <c r="F24" s="16" t="s">
        <v>282</v>
      </c>
      <c r="G24" s="24" t="s">
        <v>953</v>
      </c>
      <c r="H24" s="25">
        <v>220</v>
      </c>
      <c r="I24" s="25"/>
      <c r="J24" s="25">
        <v>50</v>
      </c>
      <c r="K24" s="25">
        <v>50</v>
      </c>
      <c r="L24" s="25"/>
      <c r="M24" s="25"/>
      <c r="N24" s="25"/>
      <c r="O24" s="16" t="s">
        <v>144</v>
      </c>
      <c r="P24" s="26" t="s">
        <v>954</v>
      </c>
    </row>
    <row r="25" ht="47.1" customHeight="true" spans="1:16">
      <c r="A25" s="16">
        <f>IF(C25&lt;&gt;"",MAX(A$18:A24)+1,"")</f>
        <v>6</v>
      </c>
      <c r="B25" s="24" t="s">
        <v>955</v>
      </c>
      <c r="C25" s="16" t="s">
        <v>131</v>
      </c>
      <c r="D25" s="16" t="s">
        <v>935</v>
      </c>
      <c r="E25" s="16" t="s">
        <v>936</v>
      </c>
      <c r="F25" s="16" t="s">
        <v>282</v>
      </c>
      <c r="G25" s="24" t="s">
        <v>956</v>
      </c>
      <c r="H25" s="25">
        <v>1500</v>
      </c>
      <c r="I25" s="25"/>
      <c r="J25" s="25">
        <v>100</v>
      </c>
      <c r="K25" s="25">
        <v>100</v>
      </c>
      <c r="L25" s="25"/>
      <c r="M25" s="25"/>
      <c r="N25" s="25"/>
      <c r="O25" s="16" t="s">
        <v>144</v>
      </c>
      <c r="P25" s="26" t="s">
        <v>954</v>
      </c>
    </row>
    <row r="26" ht="66" customHeight="true" spans="1:16">
      <c r="A26" s="16">
        <f>IF(C26&lt;&gt;"",MAX(A$18:A25)+1,"")</f>
        <v>7</v>
      </c>
      <c r="B26" s="24" t="s">
        <v>957</v>
      </c>
      <c r="C26" s="16" t="s">
        <v>131</v>
      </c>
      <c r="D26" s="16" t="s">
        <v>935</v>
      </c>
      <c r="E26" s="16" t="s">
        <v>936</v>
      </c>
      <c r="F26" s="16" t="s">
        <v>282</v>
      </c>
      <c r="G26" s="24" t="s">
        <v>958</v>
      </c>
      <c r="H26" s="25">
        <v>400</v>
      </c>
      <c r="I26" s="25"/>
      <c r="J26" s="25">
        <v>50</v>
      </c>
      <c r="K26" s="25">
        <v>50</v>
      </c>
      <c r="L26" s="25"/>
      <c r="M26" s="25"/>
      <c r="N26" s="25"/>
      <c r="O26" s="16" t="s">
        <v>138</v>
      </c>
      <c r="P26" s="26" t="s">
        <v>959</v>
      </c>
    </row>
    <row r="27" ht="60" customHeight="true" spans="1:16">
      <c r="A27" s="16">
        <f>IF(C27&lt;&gt;"",MAX(A$18:A26)+1,"")</f>
        <v>8</v>
      </c>
      <c r="B27" s="116" t="s">
        <v>960</v>
      </c>
      <c r="C27" s="117" t="s">
        <v>85</v>
      </c>
      <c r="D27" s="117" t="s">
        <v>961</v>
      </c>
      <c r="E27" s="117" t="s">
        <v>962</v>
      </c>
      <c r="F27" s="117" t="s">
        <v>282</v>
      </c>
      <c r="G27" s="116" t="s">
        <v>963</v>
      </c>
      <c r="H27" s="135">
        <v>7300</v>
      </c>
      <c r="I27" s="135">
        <v>4980</v>
      </c>
      <c r="J27" s="25">
        <v>100</v>
      </c>
      <c r="K27" s="27">
        <v>100</v>
      </c>
      <c r="L27" s="135"/>
      <c r="M27" s="135"/>
      <c r="N27" s="135"/>
      <c r="O27" s="117" t="s">
        <v>239</v>
      </c>
      <c r="P27" s="116" t="s">
        <v>964</v>
      </c>
    </row>
    <row r="28" ht="80.1" customHeight="true" spans="1:16">
      <c r="A28" s="16">
        <f>IF(C28&lt;&gt;"",MAX(A$18:A27)+1,"")</f>
        <v>9</v>
      </c>
      <c r="B28" s="114" t="s">
        <v>965</v>
      </c>
      <c r="C28" s="16" t="s">
        <v>85</v>
      </c>
      <c r="D28" s="117" t="s">
        <v>935</v>
      </c>
      <c r="E28" s="16" t="s">
        <v>936</v>
      </c>
      <c r="F28" s="115" t="s">
        <v>282</v>
      </c>
      <c r="G28" s="114" t="s">
        <v>966</v>
      </c>
      <c r="H28" s="135">
        <v>774</v>
      </c>
      <c r="I28" s="135">
        <v>150</v>
      </c>
      <c r="J28" s="135">
        <v>50</v>
      </c>
      <c r="K28" s="135">
        <v>50</v>
      </c>
      <c r="L28" s="134"/>
      <c r="M28" s="134"/>
      <c r="N28" s="134"/>
      <c r="O28" s="149" t="s">
        <v>90</v>
      </c>
      <c r="P28" s="150" t="s">
        <v>959</v>
      </c>
    </row>
    <row r="29" ht="66.95" customHeight="true" spans="1:16">
      <c r="A29" s="16">
        <f>IF(C29&lt;&gt;"",MAX(A$18:A28)+1,"")</f>
        <v>10</v>
      </c>
      <c r="B29" s="114" t="s">
        <v>967</v>
      </c>
      <c r="C29" s="16" t="s">
        <v>85</v>
      </c>
      <c r="D29" s="117" t="s">
        <v>935</v>
      </c>
      <c r="E29" s="16" t="s">
        <v>936</v>
      </c>
      <c r="F29" s="115" t="s">
        <v>282</v>
      </c>
      <c r="G29" s="114" t="s">
        <v>968</v>
      </c>
      <c r="H29" s="135">
        <v>535.7</v>
      </c>
      <c r="I29" s="135">
        <v>250</v>
      </c>
      <c r="J29" s="135">
        <v>30</v>
      </c>
      <c r="K29" s="135">
        <v>30</v>
      </c>
      <c r="L29" s="134"/>
      <c r="M29" s="134"/>
      <c r="N29" s="134"/>
      <c r="O29" s="149" t="s">
        <v>90</v>
      </c>
      <c r="P29" s="150" t="s">
        <v>969</v>
      </c>
    </row>
    <row r="30" ht="24.95" customHeight="true" spans="1:16">
      <c r="A30" s="16" t="str">
        <f>IF(C30&lt;&gt;"",MAX(A$18:A29)+1,"")</f>
        <v/>
      </c>
      <c r="B30" s="113" t="s">
        <v>970</v>
      </c>
      <c r="C30" s="33"/>
      <c r="D30" s="33"/>
      <c r="E30" s="33"/>
      <c r="F30" s="33"/>
      <c r="G30" s="33"/>
      <c r="H30" s="85"/>
      <c r="I30" s="85"/>
      <c r="J30" s="85"/>
      <c r="K30" s="85"/>
      <c r="L30" s="85"/>
      <c r="M30" s="85"/>
      <c r="N30" s="85"/>
      <c r="O30" s="33"/>
      <c r="P30" s="148"/>
    </row>
    <row r="31" s="105" customFormat="true" ht="50.1" customHeight="true" spans="1:16">
      <c r="A31" s="16">
        <f>IF(C31&lt;&gt;"",MAX(A$18:A30)+1,"")</f>
        <v>11</v>
      </c>
      <c r="B31" s="69" t="s">
        <v>971</v>
      </c>
      <c r="C31" s="16" t="s">
        <v>85</v>
      </c>
      <c r="D31" s="16" t="s">
        <v>598</v>
      </c>
      <c r="E31" s="16" t="s">
        <v>972</v>
      </c>
      <c r="F31" s="16" t="s">
        <v>282</v>
      </c>
      <c r="G31" s="24" t="s">
        <v>973</v>
      </c>
      <c r="H31" s="25">
        <v>3383</v>
      </c>
      <c r="I31" s="25">
        <v>2000</v>
      </c>
      <c r="J31" s="25">
        <v>1000</v>
      </c>
      <c r="K31" s="25">
        <v>1000</v>
      </c>
      <c r="L31" s="25"/>
      <c r="M31" s="25"/>
      <c r="N31" s="25"/>
      <c r="O31" s="16" t="s">
        <v>90</v>
      </c>
      <c r="P31" s="26" t="s">
        <v>959</v>
      </c>
    </row>
    <row r="32" ht="96" customHeight="true" spans="1:16">
      <c r="A32" s="16">
        <f>IF(C32&lt;&gt;"",MAX(A$18:A31)+1,"")</f>
        <v>12</v>
      </c>
      <c r="B32" s="118" t="s">
        <v>974</v>
      </c>
      <c r="C32" s="119" t="s">
        <v>85</v>
      </c>
      <c r="D32" s="119" t="s">
        <v>598</v>
      </c>
      <c r="E32" s="16" t="s">
        <v>972</v>
      </c>
      <c r="F32" s="119" t="s">
        <v>282</v>
      </c>
      <c r="G32" s="118" t="s">
        <v>975</v>
      </c>
      <c r="H32" s="134">
        <v>39390</v>
      </c>
      <c r="I32" s="134">
        <v>19129</v>
      </c>
      <c r="J32" s="138">
        <v>2000</v>
      </c>
      <c r="K32" s="144">
        <v>2000</v>
      </c>
      <c r="L32" s="144"/>
      <c r="M32" s="144"/>
      <c r="N32" s="144"/>
      <c r="O32" s="117" t="s">
        <v>396</v>
      </c>
      <c r="P32" s="114" t="s">
        <v>954</v>
      </c>
    </row>
    <row r="33" ht="54.95" customHeight="true" spans="1:16">
      <c r="A33" s="16">
        <f>IF(C33&lt;&gt;"",MAX(A$18:A32)+1,"")</f>
        <v>13</v>
      </c>
      <c r="B33" s="120" t="s">
        <v>976</v>
      </c>
      <c r="C33" s="121" t="s">
        <v>85</v>
      </c>
      <c r="D33" s="121" t="s">
        <v>598</v>
      </c>
      <c r="E33" s="16" t="s">
        <v>972</v>
      </c>
      <c r="F33" s="117" t="s">
        <v>282</v>
      </c>
      <c r="G33" s="120" t="s">
        <v>977</v>
      </c>
      <c r="H33" s="136">
        <v>42000</v>
      </c>
      <c r="I33" s="145">
        <v>28686</v>
      </c>
      <c r="J33" s="138">
        <v>2000</v>
      </c>
      <c r="K33" s="145">
        <v>2000</v>
      </c>
      <c r="L33" s="145"/>
      <c r="M33" s="145"/>
      <c r="N33" s="145"/>
      <c r="O33" s="151" t="s">
        <v>897</v>
      </c>
      <c r="P33" s="114" t="s">
        <v>959</v>
      </c>
    </row>
    <row r="34" ht="60" customHeight="true" spans="1:16">
      <c r="A34" s="16">
        <f>IF(C34&lt;&gt;"",MAX(A$18:A33)+1,"")</f>
        <v>14</v>
      </c>
      <c r="B34" s="118" t="s">
        <v>978</v>
      </c>
      <c r="C34" s="119" t="s">
        <v>85</v>
      </c>
      <c r="D34" s="119" t="s">
        <v>598</v>
      </c>
      <c r="E34" s="16" t="s">
        <v>972</v>
      </c>
      <c r="F34" s="119" t="s">
        <v>282</v>
      </c>
      <c r="G34" s="118" t="s">
        <v>979</v>
      </c>
      <c r="H34" s="134">
        <v>13200</v>
      </c>
      <c r="I34" s="134">
        <v>50</v>
      </c>
      <c r="J34" s="138">
        <v>2700</v>
      </c>
      <c r="K34" s="57"/>
      <c r="L34" s="144"/>
      <c r="M34" s="144"/>
      <c r="N34" s="144">
        <v>2700</v>
      </c>
      <c r="O34" s="117" t="s">
        <v>946</v>
      </c>
      <c r="P34" s="114" t="s">
        <v>980</v>
      </c>
    </row>
    <row r="35" ht="96" customHeight="true" spans="1:16">
      <c r="A35" s="16">
        <f>IF(C35&lt;&gt;"",MAX(A$18:A34)+1,"")</f>
        <v>15</v>
      </c>
      <c r="B35" s="122" t="s">
        <v>981</v>
      </c>
      <c r="C35" s="16" t="s">
        <v>85</v>
      </c>
      <c r="D35" s="16" t="s">
        <v>95</v>
      </c>
      <c r="E35" s="16" t="s">
        <v>972</v>
      </c>
      <c r="F35" s="16" t="s">
        <v>282</v>
      </c>
      <c r="G35" s="137" t="s">
        <v>982</v>
      </c>
      <c r="H35" s="25">
        <v>670</v>
      </c>
      <c r="I35" s="25">
        <v>475</v>
      </c>
      <c r="J35" s="25">
        <v>50</v>
      </c>
      <c r="K35" s="25">
        <v>50</v>
      </c>
      <c r="L35" s="25"/>
      <c r="M35" s="25"/>
      <c r="N35" s="25"/>
      <c r="O35" s="16" t="s">
        <v>90</v>
      </c>
      <c r="P35" s="26" t="s">
        <v>959</v>
      </c>
    </row>
    <row r="36" ht="57.95" customHeight="true" spans="1:16">
      <c r="A36" s="16">
        <f>IF(C36&lt;&gt;"",MAX(A$18:A35)+1,"")</f>
        <v>16</v>
      </c>
      <c r="B36" s="118" t="s">
        <v>983</v>
      </c>
      <c r="C36" s="119" t="s">
        <v>85</v>
      </c>
      <c r="D36" s="119" t="s">
        <v>531</v>
      </c>
      <c r="E36" s="119" t="s">
        <v>984</v>
      </c>
      <c r="F36" s="119" t="s">
        <v>282</v>
      </c>
      <c r="G36" s="118" t="s">
        <v>985</v>
      </c>
      <c r="H36" s="134">
        <v>1552</v>
      </c>
      <c r="I36" s="134">
        <v>280</v>
      </c>
      <c r="J36" s="134">
        <v>100</v>
      </c>
      <c r="K36" s="134">
        <v>100</v>
      </c>
      <c r="L36" s="134"/>
      <c r="M36" s="146"/>
      <c r="N36" s="146"/>
      <c r="O36" s="119" t="s">
        <v>98</v>
      </c>
      <c r="P36" s="118" t="s">
        <v>959</v>
      </c>
    </row>
    <row r="37" ht="68.1" customHeight="true" spans="1:16">
      <c r="A37" s="16">
        <f>IF(C37&lt;&gt;"",MAX(A$18:A36)+1,"")</f>
        <v>17</v>
      </c>
      <c r="B37" s="118" t="s">
        <v>986</v>
      </c>
      <c r="C37" s="119" t="s">
        <v>85</v>
      </c>
      <c r="D37" s="119" t="s">
        <v>598</v>
      </c>
      <c r="E37" s="16" t="s">
        <v>972</v>
      </c>
      <c r="F37" s="119" t="s">
        <v>282</v>
      </c>
      <c r="G37" s="118" t="s">
        <v>987</v>
      </c>
      <c r="H37" s="134">
        <v>1500</v>
      </c>
      <c r="I37" s="134">
        <v>200</v>
      </c>
      <c r="J37" s="134">
        <v>100</v>
      </c>
      <c r="K37" s="134">
        <v>100</v>
      </c>
      <c r="L37" s="146"/>
      <c r="M37" s="146"/>
      <c r="N37" s="146"/>
      <c r="O37" s="119" t="s">
        <v>90</v>
      </c>
      <c r="P37" s="118" t="s">
        <v>959</v>
      </c>
    </row>
    <row r="38" ht="51.95" customHeight="true" spans="1:16">
      <c r="A38" s="16">
        <f>IF(C38&lt;&gt;"",MAX(A$18:A37)+1,"")</f>
        <v>18</v>
      </c>
      <c r="B38" s="122" t="s">
        <v>988</v>
      </c>
      <c r="C38" s="16" t="s">
        <v>132</v>
      </c>
      <c r="D38" s="16" t="s">
        <v>598</v>
      </c>
      <c r="E38" s="16" t="s">
        <v>972</v>
      </c>
      <c r="F38" s="16" t="s">
        <v>282</v>
      </c>
      <c r="G38" s="24" t="s">
        <v>989</v>
      </c>
      <c r="H38" s="25">
        <v>3050</v>
      </c>
      <c r="I38" s="25">
        <v>1890</v>
      </c>
      <c r="J38" s="25">
        <v>545</v>
      </c>
      <c r="K38" s="57"/>
      <c r="L38" s="25"/>
      <c r="M38" s="25"/>
      <c r="N38" s="25">
        <v>545</v>
      </c>
      <c r="O38" s="16" t="s">
        <v>191</v>
      </c>
      <c r="P38" s="26" t="s">
        <v>950</v>
      </c>
    </row>
    <row r="39" ht="102" customHeight="true" spans="1:16">
      <c r="A39" s="16">
        <f>IF(C39&lt;&gt;"",MAX(A$18:A38)+1,"")</f>
        <v>19</v>
      </c>
      <c r="B39" s="118" t="s">
        <v>990</v>
      </c>
      <c r="C39" s="119" t="s">
        <v>132</v>
      </c>
      <c r="D39" s="119" t="s">
        <v>991</v>
      </c>
      <c r="E39" s="119" t="s">
        <v>992</v>
      </c>
      <c r="F39" s="119" t="s">
        <v>282</v>
      </c>
      <c r="G39" s="118" t="s">
        <v>993</v>
      </c>
      <c r="H39" s="134">
        <v>1580</v>
      </c>
      <c r="I39" s="134">
        <v>400</v>
      </c>
      <c r="J39" s="134">
        <v>100</v>
      </c>
      <c r="K39" s="134">
        <v>100</v>
      </c>
      <c r="L39" s="146"/>
      <c r="M39" s="146"/>
      <c r="N39" s="134"/>
      <c r="O39" s="119" t="s">
        <v>191</v>
      </c>
      <c r="P39" s="118" t="s">
        <v>950</v>
      </c>
    </row>
    <row r="40" ht="24.95" customHeight="true" spans="1:16">
      <c r="A40" s="16" t="str">
        <f>IF(C40&lt;&gt;"",MAX(A$18:A39)+1,"")</f>
        <v/>
      </c>
      <c r="B40" s="113" t="s">
        <v>994</v>
      </c>
      <c r="C40" s="33"/>
      <c r="D40" s="33"/>
      <c r="E40" s="33"/>
      <c r="F40" s="33"/>
      <c r="G40" s="33"/>
      <c r="H40" s="85"/>
      <c r="I40" s="85"/>
      <c r="J40" s="85"/>
      <c r="K40" s="85"/>
      <c r="L40" s="85"/>
      <c r="M40" s="85"/>
      <c r="N40" s="85"/>
      <c r="O40" s="111"/>
      <c r="P40" s="148"/>
    </row>
    <row r="41" ht="81" customHeight="true" spans="1:16">
      <c r="A41" s="16">
        <f>IF(C41&lt;&gt;"",MAX(A$18:A40)+1,"")</f>
        <v>20</v>
      </c>
      <c r="B41" s="118" t="s">
        <v>995</v>
      </c>
      <c r="C41" s="119" t="s">
        <v>132</v>
      </c>
      <c r="D41" s="119" t="s">
        <v>996</v>
      </c>
      <c r="E41" s="119" t="s">
        <v>997</v>
      </c>
      <c r="F41" s="119" t="s">
        <v>282</v>
      </c>
      <c r="G41" s="118" t="s">
        <v>998</v>
      </c>
      <c r="H41" s="134">
        <v>414.18</v>
      </c>
      <c r="I41" s="134">
        <v>300</v>
      </c>
      <c r="J41" s="138">
        <v>50</v>
      </c>
      <c r="K41" s="135">
        <v>50</v>
      </c>
      <c r="L41" s="144"/>
      <c r="M41" s="144"/>
      <c r="N41" s="144"/>
      <c r="O41" s="117" t="s">
        <v>191</v>
      </c>
      <c r="P41" s="116" t="s">
        <v>950</v>
      </c>
    </row>
    <row r="42" ht="62.1" customHeight="true" spans="1:16">
      <c r="A42" s="16">
        <f>IF(C42&lt;&gt;"",MAX(A$18:A41)+1,"")</f>
        <v>21</v>
      </c>
      <c r="B42" s="114" t="s">
        <v>999</v>
      </c>
      <c r="C42" s="115" t="s">
        <v>132</v>
      </c>
      <c r="D42" s="115" t="s">
        <v>281</v>
      </c>
      <c r="E42" s="115" t="s">
        <v>1000</v>
      </c>
      <c r="F42" s="115" t="s">
        <v>282</v>
      </c>
      <c r="G42" s="114" t="s">
        <v>1001</v>
      </c>
      <c r="H42" s="27">
        <v>721</v>
      </c>
      <c r="I42" s="134">
        <v>582</v>
      </c>
      <c r="J42" s="138">
        <v>50</v>
      </c>
      <c r="K42" s="135">
        <v>50</v>
      </c>
      <c r="L42" s="144"/>
      <c r="M42" s="144"/>
      <c r="N42" s="144"/>
      <c r="O42" s="115" t="s">
        <v>195</v>
      </c>
      <c r="P42" s="114" t="s">
        <v>950</v>
      </c>
    </row>
    <row r="43" ht="69" customHeight="true" spans="1:16">
      <c r="A43" s="16">
        <f>IF(C43&lt;&gt;"",MAX(A$18:A42)+1,"")</f>
        <v>22</v>
      </c>
      <c r="B43" s="123" t="s">
        <v>1002</v>
      </c>
      <c r="C43" s="124" t="s">
        <v>132</v>
      </c>
      <c r="D43" s="125" t="s">
        <v>281</v>
      </c>
      <c r="E43" s="115" t="s">
        <v>1000</v>
      </c>
      <c r="F43" s="124" t="s">
        <v>282</v>
      </c>
      <c r="G43" s="123" t="s">
        <v>1003</v>
      </c>
      <c r="H43" s="138">
        <v>328.54</v>
      </c>
      <c r="I43" s="138">
        <v>285</v>
      </c>
      <c r="J43" s="138">
        <v>43.54</v>
      </c>
      <c r="K43" s="135">
        <v>43.54</v>
      </c>
      <c r="L43" s="144"/>
      <c r="M43" s="144"/>
      <c r="N43" s="144"/>
      <c r="O43" s="117" t="s">
        <v>195</v>
      </c>
      <c r="P43" s="114" t="s">
        <v>950</v>
      </c>
    </row>
    <row r="44" ht="49.5" customHeight="true" spans="1:16">
      <c r="A44" s="16">
        <f>IF(C44&lt;&gt;"",MAX(A$18:A43)+1,"")</f>
        <v>23</v>
      </c>
      <c r="B44" s="126" t="s">
        <v>1004</v>
      </c>
      <c r="C44" s="124" t="s">
        <v>132</v>
      </c>
      <c r="D44" s="121" t="s">
        <v>1005</v>
      </c>
      <c r="E44" s="121" t="s">
        <v>1006</v>
      </c>
      <c r="F44" s="117" t="s">
        <v>282</v>
      </c>
      <c r="G44" s="120" t="s">
        <v>1007</v>
      </c>
      <c r="H44" s="138">
        <v>1200</v>
      </c>
      <c r="I44" s="138">
        <v>150</v>
      </c>
      <c r="J44" s="138">
        <v>50</v>
      </c>
      <c r="K44" s="135">
        <v>50</v>
      </c>
      <c r="L44" s="145"/>
      <c r="M44" s="145"/>
      <c r="N44" s="145"/>
      <c r="O44" s="152" t="s">
        <v>191</v>
      </c>
      <c r="P44" s="114" t="s">
        <v>950</v>
      </c>
    </row>
    <row r="45" ht="90" customHeight="true" spans="1:16">
      <c r="A45" s="16">
        <f>IF(C45&lt;&gt;"",MAX(A$18:A44)+1,"")</f>
        <v>24</v>
      </c>
      <c r="B45" s="24" t="s">
        <v>1008</v>
      </c>
      <c r="C45" s="16" t="s">
        <v>132</v>
      </c>
      <c r="D45" s="16" t="s">
        <v>281</v>
      </c>
      <c r="E45" s="115" t="s">
        <v>1000</v>
      </c>
      <c r="F45" s="16" t="s">
        <v>282</v>
      </c>
      <c r="G45" s="131" t="s">
        <v>1009</v>
      </c>
      <c r="H45" s="25">
        <v>483.21</v>
      </c>
      <c r="I45" s="25">
        <v>394.64</v>
      </c>
      <c r="J45" s="25">
        <v>53.05</v>
      </c>
      <c r="K45" s="57"/>
      <c r="L45" s="25"/>
      <c r="M45" s="25"/>
      <c r="N45" s="25">
        <v>53.05</v>
      </c>
      <c r="O45" s="16" t="s">
        <v>191</v>
      </c>
      <c r="P45" s="128" t="s">
        <v>950</v>
      </c>
    </row>
    <row r="46" ht="60.95" customHeight="true" spans="1:16">
      <c r="A46" s="16">
        <f>IF(C46&lt;&gt;"",MAX(A$18:A45)+1,"")</f>
        <v>25</v>
      </c>
      <c r="B46" s="24" t="s">
        <v>1010</v>
      </c>
      <c r="C46" s="16" t="s">
        <v>132</v>
      </c>
      <c r="D46" s="16" t="s">
        <v>1011</v>
      </c>
      <c r="E46" s="16" t="s">
        <v>1012</v>
      </c>
      <c r="F46" s="16" t="s">
        <v>282</v>
      </c>
      <c r="G46" s="24" t="s">
        <v>1013</v>
      </c>
      <c r="H46" s="25">
        <v>280</v>
      </c>
      <c r="I46" s="25">
        <v>180</v>
      </c>
      <c r="J46" s="25">
        <v>50</v>
      </c>
      <c r="K46" s="25">
        <v>50</v>
      </c>
      <c r="L46" s="25"/>
      <c r="M46" s="25"/>
      <c r="N46" s="25"/>
      <c r="O46" s="16" t="s">
        <v>195</v>
      </c>
      <c r="P46" s="128" t="s">
        <v>950</v>
      </c>
    </row>
    <row r="47" ht="24.95" customHeight="true" spans="1:16">
      <c r="A47" s="16" t="str">
        <f>IF(C47&lt;&gt;"",MAX(A$18:A46)+1,"")</f>
        <v/>
      </c>
      <c r="B47" s="113" t="s">
        <v>1014</v>
      </c>
      <c r="C47" s="33"/>
      <c r="D47" s="33"/>
      <c r="E47" s="33"/>
      <c r="F47" s="33"/>
      <c r="G47" s="33"/>
      <c r="H47" s="85"/>
      <c r="I47" s="85"/>
      <c r="J47" s="85"/>
      <c r="K47" s="85"/>
      <c r="L47" s="85"/>
      <c r="M47" s="85"/>
      <c r="N47" s="85"/>
      <c r="O47" s="33"/>
      <c r="P47" s="148"/>
    </row>
    <row r="48" ht="54.75" customHeight="true" spans="1:16">
      <c r="A48" s="16">
        <f>IF(C48&lt;&gt;"",MAX(A$18:A47)+1,"")</f>
        <v>26</v>
      </c>
      <c r="B48" s="114" t="s">
        <v>1015</v>
      </c>
      <c r="C48" s="115" t="s">
        <v>85</v>
      </c>
      <c r="D48" s="115" t="s">
        <v>542</v>
      </c>
      <c r="E48" s="115" t="s">
        <v>1016</v>
      </c>
      <c r="F48" s="117" t="s">
        <v>282</v>
      </c>
      <c r="G48" s="114" t="s">
        <v>1017</v>
      </c>
      <c r="H48" s="134">
        <v>1000</v>
      </c>
      <c r="I48" s="135">
        <v>200</v>
      </c>
      <c r="J48" s="135">
        <v>50</v>
      </c>
      <c r="K48" s="134">
        <v>50</v>
      </c>
      <c r="L48" s="135"/>
      <c r="M48" s="135"/>
      <c r="N48" s="135"/>
      <c r="O48" s="152" t="s">
        <v>98</v>
      </c>
      <c r="P48" s="116" t="s">
        <v>954</v>
      </c>
    </row>
    <row r="49" ht="24.95" customHeight="true" spans="1:16">
      <c r="A49" s="16" t="str">
        <f>IF(C49&lt;&gt;"",MAX(A$18:A48)+1,"")</f>
        <v/>
      </c>
      <c r="B49" s="113" t="s">
        <v>1018</v>
      </c>
      <c r="C49" s="33"/>
      <c r="D49" s="33"/>
      <c r="E49" s="33"/>
      <c r="F49" s="33"/>
      <c r="G49" s="33"/>
      <c r="H49" s="85"/>
      <c r="I49" s="85"/>
      <c r="J49" s="85"/>
      <c r="K49" s="85"/>
      <c r="L49" s="85"/>
      <c r="M49" s="85"/>
      <c r="N49" s="85"/>
      <c r="O49" s="33"/>
      <c r="P49" s="148"/>
    </row>
    <row r="50" ht="57.75" customHeight="true" spans="1:16">
      <c r="A50" s="16">
        <f>IF(C50&lt;&gt;"",MAX(A$18:A49)+1,"")</f>
        <v>27</v>
      </c>
      <c r="B50" s="126" t="s">
        <v>1019</v>
      </c>
      <c r="C50" s="127" t="s">
        <v>85</v>
      </c>
      <c r="D50" s="119" t="s">
        <v>961</v>
      </c>
      <c r="E50" s="117" t="s">
        <v>962</v>
      </c>
      <c r="F50" s="119" t="s">
        <v>282</v>
      </c>
      <c r="G50" s="118" t="s">
        <v>1020</v>
      </c>
      <c r="H50" s="138">
        <v>2449</v>
      </c>
      <c r="I50" s="138">
        <v>350</v>
      </c>
      <c r="J50" s="138">
        <v>50</v>
      </c>
      <c r="K50" s="138">
        <v>50</v>
      </c>
      <c r="L50" s="145"/>
      <c r="M50" s="145"/>
      <c r="N50" s="145"/>
      <c r="O50" s="152" t="s">
        <v>98</v>
      </c>
      <c r="P50" s="120" t="s">
        <v>954</v>
      </c>
    </row>
    <row r="51" ht="86.1" customHeight="true" spans="1:16">
      <c r="A51" s="16">
        <f>IF(C51&lt;&gt;"",MAX(A$18:A50)+1,"")</f>
        <v>28</v>
      </c>
      <c r="B51" s="120" t="s">
        <v>1021</v>
      </c>
      <c r="C51" s="119" t="s">
        <v>132</v>
      </c>
      <c r="D51" s="119" t="s">
        <v>1022</v>
      </c>
      <c r="E51" s="119" t="s">
        <v>1023</v>
      </c>
      <c r="F51" s="119" t="s">
        <v>282</v>
      </c>
      <c r="G51" s="120" t="s">
        <v>1024</v>
      </c>
      <c r="H51" s="136">
        <v>2206</v>
      </c>
      <c r="I51" s="145">
        <v>1135</v>
      </c>
      <c r="J51" s="135">
        <v>50</v>
      </c>
      <c r="K51" s="134">
        <v>50</v>
      </c>
      <c r="L51" s="145"/>
      <c r="M51" s="145"/>
      <c r="N51" s="145"/>
      <c r="O51" s="151" t="s">
        <v>215</v>
      </c>
      <c r="P51" s="120" t="s">
        <v>950</v>
      </c>
    </row>
    <row r="52" ht="88.5" customHeight="true" spans="1:16">
      <c r="A52" s="16">
        <f>IF(C52&lt;&gt;"",MAX(A$18:A51)+1,"")</f>
        <v>29</v>
      </c>
      <c r="B52" s="114" t="s">
        <v>1025</v>
      </c>
      <c r="C52" s="115" t="s">
        <v>85</v>
      </c>
      <c r="D52" s="16" t="s">
        <v>1026</v>
      </c>
      <c r="E52" s="115" t="s">
        <v>1027</v>
      </c>
      <c r="F52" s="115" t="s">
        <v>282</v>
      </c>
      <c r="G52" s="114" t="s">
        <v>1028</v>
      </c>
      <c r="H52" s="138">
        <v>2000</v>
      </c>
      <c r="I52" s="138"/>
      <c r="J52" s="138">
        <v>50</v>
      </c>
      <c r="K52" s="138">
        <v>50</v>
      </c>
      <c r="L52" s="144"/>
      <c r="M52" s="144"/>
      <c r="N52" s="144"/>
      <c r="O52" s="115" t="s">
        <v>158</v>
      </c>
      <c r="P52" s="114" t="s">
        <v>954</v>
      </c>
    </row>
    <row r="53" ht="109.5" customHeight="true" spans="1:16">
      <c r="A53" s="16">
        <f>IF(C53&lt;&gt;"",MAX(A$18:A52)+1,"")</f>
        <v>30</v>
      </c>
      <c r="B53" s="128" t="s">
        <v>1029</v>
      </c>
      <c r="C53" s="129" t="s">
        <v>132</v>
      </c>
      <c r="D53" s="129" t="s">
        <v>1030</v>
      </c>
      <c r="E53" s="129" t="s">
        <v>1031</v>
      </c>
      <c r="F53" s="129" t="s">
        <v>282</v>
      </c>
      <c r="G53" s="128" t="s">
        <v>1032</v>
      </c>
      <c r="H53" s="139">
        <v>199.8</v>
      </c>
      <c r="I53" s="139">
        <v>110</v>
      </c>
      <c r="J53" s="139">
        <v>89.8</v>
      </c>
      <c r="K53" s="139">
        <v>89.8</v>
      </c>
      <c r="L53" s="139"/>
      <c r="M53" s="139"/>
      <c r="N53" s="139"/>
      <c r="O53" s="129" t="s">
        <v>191</v>
      </c>
      <c r="P53" s="128" t="s">
        <v>950</v>
      </c>
    </row>
    <row r="54" ht="102" customHeight="true" spans="1:16">
      <c r="A54" s="16">
        <f>IF(C54&lt;&gt;"",MAX(A$18:A53)+1,"")</f>
        <v>31</v>
      </c>
      <c r="B54" s="126" t="s">
        <v>1033</v>
      </c>
      <c r="C54" s="127" t="s">
        <v>132</v>
      </c>
      <c r="D54" s="121" t="s">
        <v>1034</v>
      </c>
      <c r="E54" s="121" t="s">
        <v>1035</v>
      </c>
      <c r="F54" s="117" t="s">
        <v>282</v>
      </c>
      <c r="G54" s="120" t="s">
        <v>1036</v>
      </c>
      <c r="H54" s="138">
        <v>199.8</v>
      </c>
      <c r="I54" s="138">
        <v>100</v>
      </c>
      <c r="J54" s="138">
        <v>99.8</v>
      </c>
      <c r="K54" s="138">
        <v>99.8</v>
      </c>
      <c r="L54" s="145"/>
      <c r="M54" s="145"/>
      <c r="N54" s="145"/>
      <c r="O54" s="152" t="s">
        <v>191</v>
      </c>
      <c r="P54" s="114" t="s">
        <v>950</v>
      </c>
    </row>
    <row r="55" ht="54" customHeight="true" spans="1:16">
      <c r="A55" s="16">
        <f>IF(C55&lt;&gt;"",MAX(A$18:A54)+1,"")</f>
        <v>32</v>
      </c>
      <c r="B55" s="114" t="s">
        <v>1037</v>
      </c>
      <c r="C55" s="115" t="s">
        <v>85</v>
      </c>
      <c r="D55" s="115" t="s">
        <v>1038</v>
      </c>
      <c r="E55" s="115" t="s">
        <v>1039</v>
      </c>
      <c r="F55" s="117" t="s">
        <v>282</v>
      </c>
      <c r="G55" s="114" t="s">
        <v>1040</v>
      </c>
      <c r="H55" s="138">
        <v>750</v>
      </c>
      <c r="I55" s="138">
        <v>200</v>
      </c>
      <c r="J55" s="138">
        <v>50</v>
      </c>
      <c r="K55" s="138">
        <v>50</v>
      </c>
      <c r="L55" s="135"/>
      <c r="M55" s="135"/>
      <c r="N55" s="135"/>
      <c r="O55" s="152" t="s">
        <v>98</v>
      </c>
      <c r="P55" s="120" t="s">
        <v>959</v>
      </c>
    </row>
    <row r="56" ht="87.95" customHeight="true" spans="1:16">
      <c r="A56" s="16">
        <f>IF(C56&lt;&gt;"",MAX(A$18:A55)+1,"")</f>
        <v>33</v>
      </c>
      <c r="B56" s="74" t="s">
        <v>1041</v>
      </c>
      <c r="C56" s="16" t="s">
        <v>132</v>
      </c>
      <c r="D56" s="130" t="s">
        <v>1042</v>
      </c>
      <c r="E56" s="130" t="s">
        <v>1043</v>
      </c>
      <c r="F56" s="115" t="s">
        <v>282</v>
      </c>
      <c r="G56" s="74" t="s">
        <v>1044</v>
      </c>
      <c r="H56" s="140">
        <v>900</v>
      </c>
      <c r="I56" s="138">
        <v>700</v>
      </c>
      <c r="J56" s="138">
        <v>50</v>
      </c>
      <c r="K56" s="138">
        <v>50</v>
      </c>
      <c r="L56" s="140"/>
      <c r="M56" s="140"/>
      <c r="N56" s="140"/>
      <c r="O56" s="153" t="s">
        <v>195</v>
      </c>
      <c r="P56" s="128" t="s">
        <v>950</v>
      </c>
    </row>
    <row r="57" ht="24.95" customHeight="true" spans="1:16">
      <c r="A57" s="16" t="str">
        <f>IF(C57&lt;&gt;"",MAX(A$18:A56)+1,"")</f>
        <v/>
      </c>
      <c r="B57" s="113" t="s">
        <v>1045</v>
      </c>
      <c r="C57" s="33"/>
      <c r="D57" s="33"/>
      <c r="E57" s="33"/>
      <c r="F57" s="33"/>
      <c r="G57" s="33"/>
      <c r="H57" s="85"/>
      <c r="I57" s="85"/>
      <c r="J57" s="85"/>
      <c r="K57" s="85"/>
      <c r="L57" s="85"/>
      <c r="M57" s="85"/>
      <c r="N57" s="85"/>
      <c r="O57" s="33"/>
      <c r="P57" s="148"/>
    </row>
    <row r="58" ht="57" customHeight="true" spans="1:16">
      <c r="A58" s="16">
        <f>IF(C58&lt;&gt;"",MAX(A$18:A57)+1,"")</f>
        <v>34</v>
      </c>
      <c r="B58" s="24" t="s">
        <v>1046</v>
      </c>
      <c r="C58" s="16" t="s">
        <v>131</v>
      </c>
      <c r="D58" s="16" t="s">
        <v>1047</v>
      </c>
      <c r="E58" s="16" t="s">
        <v>1048</v>
      </c>
      <c r="F58" s="16" t="s">
        <v>282</v>
      </c>
      <c r="G58" s="141" t="s">
        <v>1049</v>
      </c>
      <c r="H58" s="25">
        <v>970</v>
      </c>
      <c r="I58" s="25"/>
      <c r="J58" s="25">
        <v>300</v>
      </c>
      <c r="K58" s="57"/>
      <c r="L58" s="25"/>
      <c r="M58" s="25"/>
      <c r="N58" s="25">
        <v>300</v>
      </c>
      <c r="O58" s="16" t="s">
        <v>138</v>
      </c>
      <c r="P58" s="126" t="s">
        <v>954</v>
      </c>
    </row>
    <row r="59" ht="90" customHeight="true" spans="1:16">
      <c r="A59" s="16">
        <f>IF(C59&lt;&gt;"",MAX(A$18:A58)+1,"")</f>
        <v>35</v>
      </c>
      <c r="B59" s="131" t="s">
        <v>1050</v>
      </c>
      <c r="C59" s="119" t="s">
        <v>132</v>
      </c>
      <c r="D59" s="130" t="s">
        <v>935</v>
      </c>
      <c r="E59" s="130" t="s">
        <v>936</v>
      </c>
      <c r="F59" s="115" t="s">
        <v>282</v>
      </c>
      <c r="G59" s="131" t="s">
        <v>1051</v>
      </c>
      <c r="H59" s="125">
        <v>926</v>
      </c>
      <c r="I59" s="125">
        <v>200</v>
      </c>
      <c r="J59" s="125">
        <v>100</v>
      </c>
      <c r="K59" s="125">
        <v>100</v>
      </c>
      <c r="L59" s="125"/>
      <c r="M59" s="125"/>
      <c r="N59" s="125"/>
      <c r="O59" s="130" t="s">
        <v>205</v>
      </c>
      <c r="P59" s="128" t="s">
        <v>950</v>
      </c>
    </row>
    <row r="60" ht="63.75" customHeight="true" spans="1:16">
      <c r="A60" s="16">
        <f>IF(C60&lt;&gt;"",MAX(A$18:A59)+1,"")</f>
        <v>36</v>
      </c>
      <c r="B60" s="114" t="s">
        <v>1052</v>
      </c>
      <c r="C60" s="119" t="s">
        <v>132</v>
      </c>
      <c r="D60" s="115" t="s">
        <v>935</v>
      </c>
      <c r="E60" s="130" t="s">
        <v>936</v>
      </c>
      <c r="F60" s="115" t="s">
        <v>282</v>
      </c>
      <c r="G60" s="114" t="s">
        <v>1053</v>
      </c>
      <c r="H60" s="134">
        <v>450</v>
      </c>
      <c r="I60" s="134">
        <v>100</v>
      </c>
      <c r="J60" s="134">
        <v>50</v>
      </c>
      <c r="K60" s="27">
        <v>50</v>
      </c>
      <c r="L60" s="134"/>
      <c r="M60" s="134"/>
      <c r="N60" s="134"/>
      <c r="O60" s="115" t="s">
        <v>205</v>
      </c>
      <c r="P60" s="120" t="s">
        <v>950</v>
      </c>
    </row>
    <row r="61" ht="60.95" customHeight="true" spans="1:16">
      <c r="A61" s="16">
        <f>IF(C61&lt;&gt;"",MAX(A$18:A60)+1,"")</f>
        <v>37</v>
      </c>
      <c r="B61" s="120" t="s">
        <v>1054</v>
      </c>
      <c r="C61" s="119" t="s">
        <v>132</v>
      </c>
      <c r="D61" s="119" t="s">
        <v>1055</v>
      </c>
      <c r="E61" s="119" t="s">
        <v>1056</v>
      </c>
      <c r="F61" s="119" t="s">
        <v>282</v>
      </c>
      <c r="G61" s="120" t="s">
        <v>1057</v>
      </c>
      <c r="H61" s="136">
        <v>199</v>
      </c>
      <c r="I61" s="145">
        <v>180</v>
      </c>
      <c r="J61" s="135">
        <v>19</v>
      </c>
      <c r="K61" s="134">
        <v>19</v>
      </c>
      <c r="L61" s="145"/>
      <c r="M61" s="145"/>
      <c r="N61" s="145"/>
      <c r="O61" s="151" t="s">
        <v>205</v>
      </c>
      <c r="P61" s="120" t="s">
        <v>950</v>
      </c>
    </row>
    <row r="62" ht="116.1" customHeight="true" spans="1:16">
      <c r="A62" s="16">
        <f>IF(C62&lt;&gt;"",MAX(A$18:A61)+1,"")</f>
        <v>38</v>
      </c>
      <c r="B62" s="120" t="s">
        <v>1058</v>
      </c>
      <c r="C62" s="119" t="s">
        <v>132</v>
      </c>
      <c r="D62" s="119" t="s">
        <v>935</v>
      </c>
      <c r="E62" s="130" t="s">
        <v>936</v>
      </c>
      <c r="F62" s="119" t="s">
        <v>282</v>
      </c>
      <c r="G62" s="120" t="s">
        <v>1059</v>
      </c>
      <c r="H62" s="136">
        <v>805</v>
      </c>
      <c r="I62" s="145">
        <v>275</v>
      </c>
      <c r="J62" s="135">
        <v>100</v>
      </c>
      <c r="K62" s="135">
        <v>100</v>
      </c>
      <c r="L62" s="135"/>
      <c r="M62" s="134"/>
      <c r="N62" s="145"/>
      <c r="O62" s="151" t="s">
        <v>191</v>
      </c>
      <c r="P62" s="120" t="s">
        <v>950</v>
      </c>
    </row>
    <row r="63" ht="108" customHeight="true" spans="1:16">
      <c r="A63" s="16">
        <f>IF(C63&lt;&gt;"",MAX(A$18:A62)+1,"")</f>
        <v>39</v>
      </c>
      <c r="B63" s="120" t="s">
        <v>1060</v>
      </c>
      <c r="C63" s="119" t="s">
        <v>132</v>
      </c>
      <c r="D63" s="119" t="s">
        <v>1047</v>
      </c>
      <c r="E63" s="16" t="s">
        <v>1048</v>
      </c>
      <c r="F63" s="119" t="s">
        <v>282</v>
      </c>
      <c r="G63" s="120" t="s">
        <v>1061</v>
      </c>
      <c r="H63" s="136">
        <v>2600</v>
      </c>
      <c r="I63" s="145">
        <v>2489</v>
      </c>
      <c r="J63" s="135">
        <v>111</v>
      </c>
      <c r="K63" s="57"/>
      <c r="L63" s="135"/>
      <c r="M63" s="134"/>
      <c r="N63" s="145">
        <v>111</v>
      </c>
      <c r="O63" s="151" t="s">
        <v>195</v>
      </c>
      <c r="P63" s="120" t="s">
        <v>950</v>
      </c>
    </row>
    <row r="64" ht="24.95" customHeight="true" spans="1:16">
      <c r="A64" s="16" t="str">
        <f>IF(C64&lt;&gt;"",MAX(A$18:A63)+1,"")</f>
        <v/>
      </c>
      <c r="B64" s="113" t="s">
        <v>1062</v>
      </c>
      <c r="C64" s="33"/>
      <c r="D64" s="33"/>
      <c r="E64" s="33"/>
      <c r="F64" s="33"/>
      <c r="G64" s="33"/>
      <c r="H64" s="85"/>
      <c r="I64" s="85"/>
      <c r="J64" s="85"/>
      <c r="K64" s="85"/>
      <c r="L64" s="85"/>
      <c r="M64" s="85"/>
      <c r="N64" s="85"/>
      <c r="O64" s="33"/>
      <c r="P64" s="148"/>
    </row>
    <row r="65" ht="111" customHeight="true" spans="1:16">
      <c r="A65" s="16">
        <f>IF(C65&lt;&gt;"",MAX(A$18:A64)+1,"")</f>
        <v>40</v>
      </c>
      <c r="B65" s="154" t="s">
        <v>930</v>
      </c>
      <c r="C65" s="14" t="s">
        <v>85</v>
      </c>
      <c r="D65" s="14" t="s">
        <v>1063</v>
      </c>
      <c r="E65" s="14" t="s">
        <v>1064</v>
      </c>
      <c r="F65" s="14" t="s">
        <v>282</v>
      </c>
      <c r="G65" s="93" t="s">
        <v>1065</v>
      </c>
      <c r="H65" s="25">
        <v>921</v>
      </c>
      <c r="I65" s="25">
        <v>250</v>
      </c>
      <c r="J65" s="25">
        <v>301</v>
      </c>
      <c r="K65" s="25">
        <v>301</v>
      </c>
      <c r="L65" s="25"/>
      <c r="M65" s="25"/>
      <c r="N65" s="25"/>
      <c r="O65" s="16" t="s">
        <v>90</v>
      </c>
      <c r="P65" s="126" t="s">
        <v>954</v>
      </c>
    </row>
    <row r="66" ht="30" customHeight="true" spans="1:16">
      <c r="A66" s="16" t="str">
        <f>IF(C66&lt;&gt;"",MAX(A$18:A65)+1,"")</f>
        <v/>
      </c>
      <c r="B66" s="155" t="s">
        <v>1066</v>
      </c>
      <c r="C66" s="156"/>
      <c r="D66" s="33"/>
      <c r="E66" s="33"/>
      <c r="F66" s="33"/>
      <c r="G66" s="81"/>
      <c r="H66" s="85"/>
      <c r="I66" s="85"/>
      <c r="J66" s="85"/>
      <c r="K66" s="85"/>
      <c r="L66" s="85"/>
      <c r="M66" s="85"/>
      <c r="N66" s="85"/>
      <c r="O66" s="81"/>
      <c r="P66" s="159"/>
    </row>
    <row r="67" ht="56.1" customHeight="true" spans="1:16">
      <c r="A67" s="16"/>
      <c r="B67" s="126" t="s">
        <v>1067</v>
      </c>
      <c r="C67" s="157"/>
      <c r="D67" s="130"/>
      <c r="E67" s="130"/>
      <c r="F67" s="119"/>
      <c r="G67" s="158" t="s">
        <v>1068</v>
      </c>
      <c r="H67" s="25">
        <v>667</v>
      </c>
      <c r="I67" s="25"/>
      <c r="J67" s="25">
        <v>667</v>
      </c>
      <c r="K67" s="25">
        <v>667</v>
      </c>
      <c r="L67" s="25"/>
      <c r="M67" s="25"/>
      <c r="N67" s="25"/>
      <c r="O67" s="160"/>
      <c r="P67" s="161" t="s">
        <v>1069</v>
      </c>
    </row>
  </sheetData>
  <mergeCells count="14">
    <mergeCell ref="A1:P1"/>
    <mergeCell ref="K3:N3"/>
    <mergeCell ref="A3:A4"/>
    <mergeCell ref="B3:B4"/>
    <mergeCell ref="C3:C4"/>
    <mergeCell ref="D3:D4"/>
    <mergeCell ref="E3:E4"/>
    <mergeCell ref="F3:F4"/>
    <mergeCell ref="G3:G4"/>
    <mergeCell ref="H3:H4"/>
    <mergeCell ref="I3:I4"/>
    <mergeCell ref="J3:J4"/>
    <mergeCell ref="O3:O4"/>
    <mergeCell ref="P3:P4"/>
  </mergeCells>
  <printOptions horizontalCentered="true"/>
  <pageMargins left="0.984027777777778" right="0.984027777777778" top="0.984027777777778" bottom="0.984027777777778" header="0.511805555555556" footer="0.511805555555556"/>
  <pageSetup paperSize="9" scale="4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57"/>
  <sheetViews>
    <sheetView view="pageBreakPreview" zoomScale="75" zoomScaleNormal="70" zoomScaleSheetLayoutView="75" workbookViewId="0">
      <pane xSplit="1" ySplit="12" topLeftCell="B17" activePane="bottomRight" state="frozen"/>
      <selection/>
      <selection pane="topRight"/>
      <selection pane="bottomLeft"/>
      <selection pane="bottomRight" activeCell="L27" sqref="L27"/>
    </sheetView>
  </sheetViews>
  <sheetFormatPr defaultColWidth="9" defaultRowHeight="13.5"/>
  <cols>
    <col min="1" max="1" width="6.625" style="37" customWidth="true"/>
    <col min="2" max="2" width="25.625" style="38" customWidth="true"/>
    <col min="3" max="3" width="13.625" style="37" customWidth="true"/>
    <col min="4" max="4" width="17.625" style="39" customWidth="true"/>
    <col min="5" max="5" width="17.5" style="39" customWidth="true"/>
    <col min="6" max="6" width="13.625" style="39" customWidth="true"/>
    <col min="7" max="7" width="35.625" style="38" customWidth="true"/>
    <col min="8" max="14" width="11.625" style="37" customWidth="true"/>
    <col min="15" max="15" width="13.625" style="37" customWidth="true"/>
    <col min="16" max="16" width="20.625" style="38" customWidth="true"/>
    <col min="17" max="16384" width="9" style="37"/>
  </cols>
  <sheetData>
    <row r="1" ht="30" customHeight="true" spans="1:16">
      <c r="A1" s="40" t="s">
        <v>1070</v>
      </c>
      <c r="B1" s="41"/>
      <c r="C1" s="42"/>
      <c r="D1" s="42"/>
      <c r="E1" s="42"/>
      <c r="F1" s="42"/>
      <c r="G1" s="41"/>
      <c r="H1" s="42"/>
      <c r="I1" s="42"/>
      <c r="J1" s="42"/>
      <c r="K1" s="42"/>
      <c r="L1" s="42"/>
      <c r="M1" s="42"/>
      <c r="N1" s="42"/>
      <c r="O1" s="42"/>
      <c r="P1" s="41"/>
    </row>
    <row r="2" ht="30" customHeight="true" spans="1:16">
      <c r="A2" s="43"/>
      <c r="B2" s="44"/>
      <c r="C2" s="45"/>
      <c r="D2" s="43"/>
      <c r="E2" s="43"/>
      <c r="F2" s="43"/>
      <c r="G2" s="77"/>
      <c r="H2" s="78"/>
      <c r="I2" s="78"/>
      <c r="J2" s="78"/>
      <c r="K2" s="78"/>
      <c r="L2" s="78"/>
      <c r="M2" s="78"/>
      <c r="N2" s="78"/>
      <c r="O2" s="43"/>
      <c r="P2" s="99" t="s">
        <v>482</v>
      </c>
    </row>
    <row r="3" ht="24.95" customHeight="true" spans="1:16">
      <c r="A3" s="33" t="s">
        <v>58</v>
      </c>
      <c r="B3" s="33" t="s">
        <v>59</v>
      </c>
      <c r="C3" s="33" t="s">
        <v>60</v>
      </c>
      <c r="D3" s="33" t="s">
        <v>61</v>
      </c>
      <c r="E3" s="33" t="s">
        <v>62</v>
      </c>
      <c r="F3" s="33" t="s">
        <v>63</v>
      </c>
      <c r="G3" s="79" t="s">
        <v>64</v>
      </c>
      <c r="H3" s="80" t="s">
        <v>65</v>
      </c>
      <c r="I3" s="80" t="s">
        <v>66</v>
      </c>
      <c r="J3" s="80" t="s">
        <v>67</v>
      </c>
      <c r="K3" s="80" t="s">
        <v>68</v>
      </c>
      <c r="L3" s="80"/>
      <c r="M3" s="80"/>
      <c r="N3" s="80"/>
      <c r="O3" s="33" t="s">
        <v>69</v>
      </c>
      <c r="P3" s="79" t="s">
        <v>70</v>
      </c>
    </row>
    <row r="4" ht="24.95" customHeight="true" spans="1:16">
      <c r="A4" s="33"/>
      <c r="B4" s="33"/>
      <c r="C4" s="33"/>
      <c r="D4" s="33"/>
      <c r="E4" s="33"/>
      <c r="F4" s="33"/>
      <c r="G4" s="81"/>
      <c r="H4" s="80"/>
      <c r="I4" s="80"/>
      <c r="J4" s="80"/>
      <c r="K4" s="59" t="s">
        <v>72</v>
      </c>
      <c r="L4" s="59" t="s">
        <v>73</v>
      </c>
      <c r="M4" s="59" t="s">
        <v>74</v>
      </c>
      <c r="N4" s="59" t="s">
        <v>75</v>
      </c>
      <c r="O4" s="33"/>
      <c r="P4" s="81"/>
    </row>
    <row r="5" ht="24.95" customHeight="true" spans="1:16">
      <c r="A5" s="46"/>
      <c r="B5" s="47" t="s">
        <v>76</v>
      </c>
      <c r="C5" s="48">
        <f>SUM(C10:C12)</f>
        <v>34</v>
      </c>
      <c r="D5" s="49"/>
      <c r="E5" s="82"/>
      <c r="F5" s="82"/>
      <c r="G5" s="83"/>
      <c r="H5" s="84">
        <f>SUM(H15:H54)</f>
        <v>260934.77</v>
      </c>
      <c r="I5" s="84">
        <f>SUM(I15:I54)</f>
        <v>100892</v>
      </c>
      <c r="J5" s="84">
        <f>SUM(J15:J54)</f>
        <v>58948.126</v>
      </c>
      <c r="K5" s="84">
        <f>SUM(K15:K54)</f>
        <v>20523</v>
      </c>
      <c r="L5" s="84">
        <f>SUM(L15:L54)</f>
        <v>5057</v>
      </c>
      <c r="M5" s="84"/>
      <c r="N5" s="84">
        <f>SUM(N15:N54)</f>
        <v>33368</v>
      </c>
      <c r="O5" s="82"/>
      <c r="P5" s="83"/>
    </row>
    <row r="6" ht="24.95" customHeight="true" spans="1:16">
      <c r="A6" s="50" t="s">
        <v>77</v>
      </c>
      <c r="B6" s="47" t="s">
        <v>1071</v>
      </c>
      <c r="C6" s="51">
        <f>A41</f>
        <v>24</v>
      </c>
      <c r="D6" s="49"/>
      <c r="E6" s="82"/>
      <c r="F6" s="82"/>
      <c r="G6" s="83"/>
      <c r="H6" s="84">
        <f>SUM(H15:H41)</f>
        <v>142995.88</v>
      </c>
      <c r="I6" s="84">
        <f>SUM(I15:I41)</f>
        <v>35662</v>
      </c>
      <c r="J6" s="84">
        <f>SUM(J15:J41)</f>
        <v>31001.126</v>
      </c>
      <c r="K6" s="84">
        <f>SUM(K15:K41)</f>
        <v>7033</v>
      </c>
      <c r="L6" s="84"/>
      <c r="M6" s="84"/>
      <c r="N6" s="84">
        <f>SUM(N15:N41)</f>
        <v>23968</v>
      </c>
      <c r="O6" s="82"/>
      <c r="P6" s="83"/>
    </row>
    <row r="7" ht="24.95" customHeight="true" spans="1:16">
      <c r="A7" s="50" t="s">
        <v>79</v>
      </c>
      <c r="B7" s="52" t="s">
        <v>1072</v>
      </c>
      <c r="C7" s="53">
        <v>3</v>
      </c>
      <c r="D7" s="54"/>
      <c r="E7" s="82"/>
      <c r="F7" s="82"/>
      <c r="G7" s="83"/>
      <c r="H7" s="84">
        <f>SUM(H43:H45)</f>
        <v>108409</v>
      </c>
      <c r="I7" s="84">
        <f>SUM(I43:I45)</f>
        <v>64230</v>
      </c>
      <c r="J7" s="84">
        <f>SUM(J43:J45)</f>
        <v>21440</v>
      </c>
      <c r="K7" s="84">
        <f>SUM(K43:K45)</f>
        <v>7483</v>
      </c>
      <c r="L7" s="84">
        <f>SUM(L43:L45)</f>
        <v>5057</v>
      </c>
      <c r="M7" s="84"/>
      <c r="N7" s="84">
        <f>SUM(N43:N45)</f>
        <v>8900</v>
      </c>
      <c r="O7" s="82"/>
      <c r="P7" s="83"/>
    </row>
    <row r="8" ht="24.95" customHeight="true" spans="1:16">
      <c r="A8" s="50" t="s">
        <v>81</v>
      </c>
      <c r="B8" s="52" t="s">
        <v>1073</v>
      </c>
      <c r="C8" s="53">
        <v>7</v>
      </c>
      <c r="D8" s="54"/>
      <c r="E8" s="82"/>
      <c r="F8" s="82"/>
      <c r="G8" s="83"/>
      <c r="H8" s="84">
        <f>SUM(H47:H53)</f>
        <v>5079.89</v>
      </c>
      <c r="I8" s="84">
        <f>SUM(I47:I53)</f>
        <v>1000</v>
      </c>
      <c r="J8" s="84">
        <f>SUM(J47:J53)</f>
        <v>2057</v>
      </c>
      <c r="K8" s="84">
        <f>SUM(K47:K53)</f>
        <v>1557</v>
      </c>
      <c r="L8" s="84"/>
      <c r="M8" s="84"/>
      <c r="N8" s="84">
        <f>SUM(N47:N53)</f>
        <v>500</v>
      </c>
      <c r="O8" s="82"/>
      <c r="P8" s="83"/>
    </row>
    <row r="9" ht="24.95" customHeight="true" spans="1:16">
      <c r="A9" s="50" t="s">
        <v>123</v>
      </c>
      <c r="B9" s="52" t="s">
        <v>1074</v>
      </c>
      <c r="C9" s="53"/>
      <c r="D9" s="54"/>
      <c r="E9" s="82"/>
      <c r="F9" s="82"/>
      <c r="G9" s="83"/>
      <c r="H9" s="84">
        <v>4450</v>
      </c>
      <c r="I9" s="84"/>
      <c r="J9" s="84">
        <v>4450</v>
      </c>
      <c r="K9" s="84">
        <v>4450</v>
      </c>
      <c r="L9" s="84"/>
      <c r="M9" s="84"/>
      <c r="N9" s="84"/>
      <c r="O9" s="82"/>
      <c r="P9" s="83"/>
    </row>
    <row r="10" ht="24.95" customHeight="true" spans="1:16">
      <c r="A10" s="51"/>
      <c r="B10" s="47" t="s">
        <v>131</v>
      </c>
      <c r="C10" s="55">
        <f>COUNTIF($C$15:$C$53,"新建")</f>
        <v>11</v>
      </c>
      <c r="D10" s="51"/>
      <c r="E10" s="82"/>
      <c r="F10" s="82"/>
      <c r="G10" s="83"/>
      <c r="H10" s="85">
        <f>SUMIF($C$15:$C$53,"新建",H15:H53)</f>
        <v>32287.82</v>
      </c>
      <c r="I10" s="85"/>
      <c r="J10" s="85">
        <f>SUMIF($C$15:$C$53,"新建",J15:J53)</f>
        <v>4567</v>
      </c>
      <c r="K10" s="85">
        <f>SUMIF($C$15:$C$53,"新建",K15:K53)</f>
        <v>1567</v>
      </c>
      <c r="L10" s="85"/>
      <c r="M10" s="85"/>
      <c r="N10" s="85">
        <f>SUMIF($C$15:$C$53,"新建",N15:N53)</f>
        <v>3000</v>
      </c>
      <c r="O10" s="82"/>
      <c r="P10" s="83"/>
    </row>
    <row r="11" ht="24.95" customHeight="true" spans="1:16">
      <c r="A11" s="51"/>
      <c r="B11" s="47" t="s">
        <v>85</v>
      </c>
      <c r="C11" s="55">
        <f>COUNTIF($C$15:$C$53,"续建")</f>
        <v>5</v>
      </c>
      <c r="D11" s="51"/>
      <c r="E11" s="82"/>
      <c r="F11" s="82"/>
      <c r="G11" s="83"/>
      <c r="H11" s="85">
        <f>SUMIF($C$15:$C$53,"续建",H15:H53)</f>
        <v>48048</v>
      </c>
      <c r="I11" s="85">
        <f>SUMIF($C$15:$C$53,"续建",I15:I53)</f>
        <v>11830</v>
      </c>
      <c r="J11" s="85">
        <f>SUMIF($C$15:$C$53,"续建",J15:J53)</f>
        <v>19310</v>
      </c>
      <c r="K11" s="85">
        <f>SUMIF($C$15:$C$53,"续建",K15:K53)</f>
        <v>7483</v>
      </c>
      <c r="L11" s="85">
        <f>SUMIF($C$15:$C$53,"续建",L15:L53)</f>
        <v>5057</v>
      </c>
      <c r="M11" s="85"/>
      <c r="N11" s="85">
        <f>SUMIF($C$15:$C$53,"续建",N15:N53)</f>
        <v>6770</v>
      </c>
      <c r="O11" s="82"/>
      <c r="P11" s="83"/>
    </row>
    <row r="12" ht="24.95" customHeight="true" spans="1:16">
      <c r="A12" s="51"/>
      <c r="B12" s="56" t="s">
        <v>132</v>
      </c>
      <c r="C12" s="55">
        <f>COUNTIF($C$15:$C$53,"竣工")</f>
        <v>18</v>
      </c>
      <c r="D12" s="49"/>
      <c r="E12" s="82"/>
      <c r="F12" s="82"/>
      <c r="G12" s="83"/>
      <c r="H12" s="85">
        <f>SUMIF($C$15:$C$53,"竣工",H15:H53)</f>
        <v>176148.95</v>
      </c>
      <c r="I12" s="85">
        <f>SUMIF($C$15:$C$53,"竣工",I15:I53)</f>
        <v>89062</v>
      </c>
      <c r="J12" s="85">
        <f>SUMIF($C$15:$C$53,"竣工",J15:J53)</f>
        <v>30621.126</v>
      </c>
      <c r="K12" s="85">
        <f>SUMIF($C$15:$C$53,"竣工",K15:K53)</f>
        <v>7023</v>
      </c>
      <c r="L12" s="85"/>
      <c r="M12" s="85"/>
      <c r="N12" s="85">
        <f>SUMIF($C$15:$C$53,"竣工",N15:N53)</f>
        <v>23598</v>
      </c>
      <c r="O12" s="82"/>
      <c r="P12" s="83"/>
    </row>
    <row r="13" ht="24.95" customHeight="true" spans="1:16">
      <c r="A13" s="57"/>
      <c r="B13" s="58" t="s">
        <v>1075</v>
      </c>
      <c r="C13" s="59"/>
      <c r="D13" s="59"/>
      <c r="E13" s="59"/>
      <c r="F13" s="59"/>
      <c r="G13" s="58"/>
      <c r="H13" s="86"/>
      <c r="I13" s="86"/>
      <c r="J13" s="86"/>
      <c r="K13" s="86"/>
      <c r="L13" s="86"/>
      <c r="M13" s="86"/>
      <c r="N13" s="100"/>
      <c r="O13" s="101"/>
      <c r="P13" s="58"/>
    </row>
    <row r="14" ht="24.95" customHeight="true" spans="1:16">
      <c r="A14" s="57"/>
      <c r="B14" s="58" t="s">
        <v>598</v>
      </c>
      <c r="C14" s="59"/>
      <c r="D14" s="59"/>
      <c r="E14" s="59"/>
      <c r="F14" s="59"/>
      <c r="G14" s="58"/>
      <c r="H14" s="86"/>
      <c r="I14" s="86"/>
      <c r="J14" s="86"/>
      <c r="K14" s="86"/>
      <c r="L14" s="86"/>
      <c r="M14" s="86"/>
      <c r="N14" s="100"/>
      <c r="O14" s="101"/>
      <c r="P14" s="58"/>
    </row>
    <row r="15" ht="60" customHeight="true" spans="1:16">
      <c r="A15" s="14">
        <f>IF(C15&lt;&gt;"",MAX(A$14:A14)+1,"")</f>
        <v>1</v>
      </c>
      <c r="B15" s="60" t="s">
        <v>1076</v>
      </c>
      <c r="C15" s="61" t="s">
        <v>131</v>
      </c>
      <c r="D15" s="62" t="s">
        <v>1077</v>
      </c>
      <c r="E15" s="87" t="s">
        <v>1078</v>
      </c>
      <c r="F15" s="88" t="s">
        <v>136</v>
      </c>
      <c r="G15" s="89" t="s">
        <v>1079</v>
      </c>
      <c r="H15" s="90">
        <v>387</v>
      </c>
      <c r="I15" s="90"/>
      <c r="J15" s="97">
        <v>100</v>
      </c>
      <c r="K15" s="97"/>
      <c r="L15" s="97"/>
      <c r="M15" s="97"/>
      <c r="N15" s="97">
        <v>100</v>
      </c>
      <c r="O15" s="61" t="s">
        <v>138</v>
      </c>
      <c r="P15" s="91" t="s">
        <v>139</v>
      </c>
    </row>
    <row r="16" ht="85.5" customHeight="true" spans="1:16">
      <c r="A16" s="14">
        <f>IF(C16&lt;&gt;"",MAX(A$14:A15)+1,"")</f>
        <v>2</v>
      </c>
      <c r="B16" s="60" t="s">
        <v>1080</v>
      </c>
      <c r="C16" s="61" t="s">
        <v>131</v>
      </c>
      <c r="D16" s="62" t="s">
        <v>598</v>
      </c>
      <c r="E16" s="87" t="s">
        <v>1081</v>
      </c>
      <c r="F16" s="88" t="s">
        <v>136</v>
      </c>
      <c r="G16" s="89" t="s">
        <v>1082</v>
      </c>
      <c r="H16" s="90">
        <v>21511.88</v>
      </c>
      <c r="I16" s="90"/>
      <c r="J16" s="97">
        <v>1500</v>
      </c>
      <c r="K16" s="97"/>
      <c r="L16" s="97"/>
      <c r="M16" s="97"/>
      <c r="N16" s="97">
        <v>1500</v>
      </c>
      <c r="O16" s="61" t="s">
        <v>144</v>
      </c>
      <c r="P16" s="91" t="s">
        <v>139</v>
      </c>
    </row>
    <row r="17" ht="60" customHeight="true" spans="1:16">
      <c r="A17" s="14">
        <f>IF(C17&lt;&gt;"",MAX(A$14:A16)+1,"")</f>
        <v>3</v>
      </c>
      <c r="B17" s="60" t="s">
        <v>1083</v>
      </c>
      <c r="C17" s="16" t="s">
        <v>131</v>
      </c>
      <c r="D17" s="62" t="s">
        <v>1084</v>
      </c>
      <c r="E17" s="62" t="s">
        <v>1081</v>
      </c>
      <c r="F17" s="61" t="s">
        <v>136</v>
      </c>
      <c r="G17" s="91" t="s">
        <v>1085</v>
      </c>
      <c r="H17" s="90">
        <v>6258</v>
      </c>
      <c r="I17" s="90"/>
      <c r="J17" s="97">
        <v>500</v>
      </c>
      <c r="K17" s="97"/>
      <c r="L17" s="97"/>
      <c r="M17" s="97"/>
      <c r="N17" s="97">
        <v>500</v>
      </c>
      <c r="O17" s="61" t="s">
        <v>144</v>
      </c>
      <c r="P17" s="91" t="s">
        <v>139</v>
      </c>
    </row>
    <row r="18" ht="60" customHeight="true" spans="1:16">
      <c r="A18" s="14">
        <f>IF(C18&lt;&gt;"",MAX(A$14:A17)+1,"")</f>
        <v>4</v>
      </c>
      <c r="B18" s="60" t="s">
        <v>1086</v>
      </c>
      <c r="C18" s="16" t="s">
        <v>131</v>
      </c>
      <c r="D18" s="62" t="s">
        <v>1087</v>
      </c>
      <c r="E18" s="62" t="s">
        <v>1088</v>
      </c>
      <c r="F18" s="61" t="s">
        <v>161</v>
      </c>
      <c r="G18" s="91" t="s">
        <v>1089</v>
      </c>
      <c r="H18" s="90">
        <v>300</v>
      </c>
      <c r="I18" s="90"/>
      <c r="J18" s="97">
        <v>150</v>
      </c>
      <c r="K18" s="97">
        <v>150</v>
      </c>
      <c r="L18" s="97"/>
      <c r="M18" s="97"/>
      <c r="N18" s="97" t="s">
        <v>493</v>
      </c>
      <c r="O18" s="61" t="s">
        <v>138</v>
      </c>
      <c r="P18" s="91" t="s">
        <v>139</v>
      </c>
    </row>
    <row r="19" ht="80.25" customHeight="true" spans="1:16">
      <c r="A19" s="14">
        <f>IF(C19&lt;&gt;"",MAX(A$14:A18)+1,"")</f>
        <v>5</v>
      </c>
      <c r="B19" s="60" t="s">
        <v>1090</v>
      </c>
      <c r="C19" s="63" t="s">
        <v>85</v>
      </c>
      <c r="D19" s="62" t="s">
        <v>598</v>
      </c>
      <c r="E19" s="62" t="s">
        <v>1081</v>
      </c>
      <c r="F19" s="61" t="s">
        <v>136</v>
      </c>
      <c r="G19" s="89" t="s">
        <v>1091</v>
      </c>
      <c r="H19" s="90">
        <v>3200</v>
      </c>
      <c r="I19" s="90">
        <v>300</v>
      </c>
      <c r="J19" s="97">
        <v>1000</v>
      </c>
      <c r="K19" s="97"/>
      <c r="L19" s="97"/>
      <c r="M19" s="97"/>
      <c r="N19" s="97">
        <v>1000</v>
      </c>
      <c r="O19" s="61" t="s">
        <v>90</v>
      </c>
      <c r="P19" s="91" t="s">
        <v>1092</v>
      </c>
    </row>
    <row r="20" ht="117" customHeight="true" spans="1:16">
      <c r="A20" s="14">
        <f>IF(C20&lt;&gt;"",MAX(A$14:A19)+1,"")</f>
        <v>6</v>
      </c>
      <c r="B20" s="60" t="s">
        <v>1093</v>
      </c>
      <c r="C20" s="61" t="s">
        <v>85</v>
      </c>
      <c r="D20" s="62" t="s">
        <v>1084</v>
      </c>
      <c r="E20" s="62" t="s">
        <v>1094</v>
      </c>
      <c r="F20" s="61" t="s">
        <v>88</v>
      </c>
      <c r="G20" s="89" t="s">
        <v>1095</v>
      </c>
      <c r="H20" s="90">
        <v>12439</v>
      </c>
      <c r="I20" s="90">
        <v>1200</v>
      </c>
      <c r="J20" s="97">
        <v>4770</v>
      </c>
      <c r="K20" s="97"/>
      <c r="L20" s="97"/>
      <c r="M20" s="97"/>
      <c r="N20" s="97">
        <v>4770</v>
      </c>
      <c r="O20" s="61" t="s">
        <v>90</v>
      </c>
      <c r="P20" s="91" t="s">
        <v>662</v>
      </c>
    </row>
    <row r="21" ht="72" customHeight="true" spans="1:16">
      <c r="A21" s="14">
        <f>IF(C21&lt;&gt;"",MAX(A$14:A20)+1,"")</f>
        <v>7</v>
      </c>
      <c r="B21" s="60" t="s">
        <v>1096</v>
      </c>
      <c r="C21" s="61" t="s">
        <v>132</v>
      </c>
      <c r="D21" s="62" t="s">
        <v>598</v>
      </c>
      <c r="E21" s="62" t="s">
        <v>1081</v>
      </c>
      <c r="F21" s="61" t="s">
        <v>142</v>
      </c>
      <c r="G21" s="89" t="s">
        <v>1097</v>
      </c>
      <c r="H21" s="90">
        <v>6381</v>
      </c>
      <c r="I21" s="90">
        <v>3680</v>
      </c>
      <c r="J21" s="97">
        <v>735</v>
      </c>
      <c r="K21" s="97">
        <v>735</v>
      </c>
      <c r="L21" s="97"/>
      <c r="M21" s="97"/>
      <c r="N21" s="97"/>
      <c r="O21" s="61" t="s">
        <v>195</v>
      </c>
      <c r="P21" s="91" t="s">
        <v>192</v>
      </c>
    </row>
    <row r="22" ht="60" customHeight="true" spans="1:16">
      <c r="A22" s="14">
        <f>IF(C22&lt;&gt;"",MAX(A$14:A21)+1,"")</f>
        <v>8</v>
      </c>
      <c r="B22" s="60" t="s">
        <v>1098</v>
      </c>
      <c r="C22" s="61" t="s">
        <v>132</v>
      </c>
      <c r="D22" s="62" t="s">
        <v>598</v>
      </c>
      <c r="E22" s="62" t="s">
        <v>1081</v>
      </c>
      <c r="F22" s="88" t="s">
        <v>136</v>
      </c>
      <c r="G22" s="89" t="s">
        <v>1099</v>
      </c>
      <c r="H22" s="90">
        <v>6285</v>
      </c>
      <c r="I22" s="90">
        <v>3680</v>
      </c>
      <c r="J22" s="97">
        <v>662</v>
      </c>
      <c r="K22" s="97">
        <v>662</v>
      </c>
      <c r="L22" s="97"/>
      <c r="M22" s="97"/>
      <c r="N22" s="97"/>
      <c r="O22" s="61" t="s">
        <v>195</v>
      </c>
      <c r="P22" s="91" t="s">
        <v>192</v>
      </c>
    </row>
    <row r="23" ht="60" customHeight="true" spans="1:16">
      <c r="A23" s="14">
        <f>IF(C23&lt;&gt;"",MAX(A$14:A22)+1,"")</f>
        <v>9</v>
      </c>
      <c r="B23" s="60" t="s">
        <v>1100</v>
      </c>
      <c r="C23" s="61" t="s">
        <v>132</v>
      </c>
      <c r="D23" s="62" t="s">
        <v>598</v>
      </c>
      <c r="E23" s="62" t="s">
        <v>1081</v>
      </c>
      <c r="F23" s="61" t="s">
        <v>142</v>
      </c>
      <c r="G23" s="89" t="s">
        <v>1101</v>
      </c>
      <c r="H23" s="90">
        <v>1707</v>
      </c>
      <c r="I23" s="90">
        <v>432</v>
      </c>
      <c r="J23" s="97">
        <v>634</v>
      </c>
      <c r="K23" s="97">
        <v>634</v>
      </c>
      <c r="L23" s="97"/>
      <c r="M23" s="97"/>
      <c r="N23" s="97"/>
      <c r="O23" s="61" t="s">
        <v>191</v>
      </c>
      <c r="P23" s="91" t="s">
        <v>192</v>
      </c>
    </row>
    <row r="24" ht="60" customHeight="true" spans="1:16">
      <c r="A24" s="14">
        <f>IF(C24&lt;&gt;"",MAX(A$14:A23)+1,"")</f>
        <v>10</v>
      </c>
      <c r="B24" s="60" t="s">
        <v>1102</v>
      </c>
      <c r="C24" s="63" t="s">
        <v>132</v>
      </c>
      <c r="D24" s="62" t="s">
        <v>598</v>
      </c>
      <c r="E24" s="62" t="s">
        <v>1081</v>
      </c>
      <c r="F24" s="61" t="s">
        <v>136</v>
      </c>
      <c r="G24" s="91" t="s">
        <v>1103</v>
      </c>
      <c r="H24" s="90">
        <v>2080</v>
      </c>
      <c r="I24" s="90">
        <v>810</v>
      </c>
      <c r="J24" s="97">
        <v>854</v>
      </c>
      <c r="K24" s="97">
        <v>854</v>
      </c>
      <c r="L24" s="97"/>
      <c r="M24" s="97"/>
      <c r="N24" s="97"/>
      <c r="O24" s="61" t="s">
        <v>191</v>
      </c>
      <c r="P24" s="91" t="s">
        <v>192</v>
      </c>
    </row>
    <row r="25" ht="60" customHeight="true" spans="1:16">
      <c r="A25" s="14">
        <f>IF(C25&lt;&gt;"",MAX(A$14:A24)+1,"")</f>
        <v>11</v>
      </c>
      <c r="B25" s="60" t="s">
        <v>1104</v>
      </c>
      <c r="C25" s="63" t="s">
        <v>132</v>
      </c>
      <c r="D25" s="62" t="s">
        <v>598</v>
      </c>
      <c r="E25" s="62" t="s">
        <v>1081</v>
      </c>
      <c r="F25" s="88" t="s">
        <v>88</v>
      </c>
      <c r="G25" s="89" t="s">
        <v>1105</v>
      </c>
      <c r="H25" s="90">
        <v>1919</v>
      </c>
      <c r="I25" s="90">
        <v>932</v>
      </c>
      <c r="J25" s="97">
        <v>310.726</v>
      </c>
      <c r="K25" s="97">
        <v>311</v>
      </c>
      <c r="L25" s="97"/>
      <c r="M25" s="97"/>
      <c r="N25" s="97"/>
      <c r="O25" s="61" t="s">
        <v>195</v>
      </c>
      <c r="P25" s="91" t="s">
        <v>192</v>
      </c>
    </row>
    <row r="26" ht="60" customHeight="true" spans="1:16">
      <c r="A26" s="14">
        <f>IF(C26&lt;&gt;"",MAX(A$14:A25)+1,"")</f>
        <v>12</v>
      </c>
      <c r="B26" s="64" t="s">
        <v>1106</v>
      </c>
      <c r="C26" s="65" t="s">
        <v>132</v>
      </c>
      <c r="D26" s="62" t="s">
        <v>598</v>
      </c>
      <c r="E26" s="62" t="s">
        <v>1081</v>
      </c>
      <c r="F26" s="65" t="s">
        <v>153</v>
      </c>
      <c r="G26" s="92" t="s">
        <v>1107</v>
      </c>
      <c r="H26" s="90">
        <v>2592</v>
      </c>
      <c r="I26" s="90">
        <v>1555</v>
      </c>
      <c r="J26" s="97">
        <v>314.4</v>
      </c>
      <c r="K26" s="97">
        <v>314</v>
      </c>
      <c r="L26" s="97"/>
      <c r="M26" s="97"/>
      <c r="N26" s="97"/>
      <c r="O26" s="61" t="s">
        <v>195</v>
      </c>
      <c r="P26" s="91" t="s">
        <v>192</v>
      </c>
    </row>
    <row r="27" ht="60" customHeight="true" spans="1:16">
      <c r="A27" s="14">
        <f>IF(C27&lt;&gt;"",MAX(A$14:A26)+1,"")</f>
        <v>13</v>
      </c>
      <c r="B27" s="64" t="s">
        <v>1108</v>
      </c>
      <c r="C27" s="65" t="s">
        <v>132</v>
      </c>
      <c r="D27" s="62" t="s">
        <v>598</v>
      </c>
      <c r="E27" s="62" t="s">
        <v>1081</v>
      </c>
      <c r="F27" s="65" t="s">
        <v>282</v>
      </c>
      <c r="G27" s="92" t="s">
        <v>1109</v>
      </c>
      <c r="H27" s="90">
        <v>924</v>
      </c>
      <c r="I27" s="90">
        <v>480</v>
      </c>
      <c r="J27" s="97">
        <v>233</v>
      </c>
      <c r="K27" s="97"/>
      <c r="L27" s="97"/>
      <c r="M27" s="97"/>
      <c r="N27" s="97">
        <v>233</v>
      </c>
      <c r="O27" s="61" t="s">
        <v>191</v>
      </c>
      <c r="P27" s="91" t="s">
        <v>196</v>
      </c>
    </row>
    <row r="28" ht="60" customHeight="true" spans="1:16">
      <c r="A28" s="14">
        <f>IF(C28&lt;&gt;"",MAX(A$14:A27)+1,"")</f>
        <v>14</v>
      </c>
      <c r="B28" s="60" t="s">
        <v>1110</v>
      </c>
      <c r="C28" s="63" t="s">
        <v>132</v>
      </c>
      <c r="D28" s="62" t="s">
        <v>1084</v>
      </c>
      <c r="E28" s="62" t="s">
        <v>1081</v>
      </c>
      <c r="F28" s="61" t="s">
        <v>88</v>
      </c>
      <c r="G28" s="89" t="s">
        <v>1111</v>
      </c>
      <c r="H28" s="90">
        <v>6782</v>
      </c>
      <c r="I28" s="90">
        <v>5000</v>
      </c>
      <c r="J28" s="97">
        <v>638</v>
      </c>
      <c r="K28" s="97"/>
      <c r="L28" s="97"/>
      <c r="M28" s="97"/>
      <c r="N28" s="97">
        <v>638</v>
      </c>
      <c r="O28" s="61" t="s">
        <v>191</v>
      </c>
      <c r="P28" s="91" t="s">
        <v>192</v>
      </c>
    </row>
    <row r="29" ht="80.1" customHeight="true" spans="1:16">
      <c r="A29" s="14">
        <f>IF(C29&lt;&gt;"",MAX(A$14:A28)+1,"")</f>
        <v>15</v>
      </c>
      <c r="B29" s="60" t="s">
        <v>1112</v>
      </c>
      <c r="C29" s="61" t="s">
        <v>132</v>
      </c>
      <c r="D29" s="62" t="s">
        <v>1084</v>
      </c>
      <c r="E29" s="62" t="s">
        <v>1081</v>
      </c>
      <c r="F29" s="88" t="s">
        <v>88</v>
      </c>
      <c r="G29" s="89" t="s">
        <v>1113</v>
      </c>
      <c r="H29" s="90">
        <v>4733</v>
      </c>
      <c r="I29" s="90">
        <v>4000</v>
      </c>
      <c r="J29" s="97">
        <v>1000</v>
      </c>
      <c r="K29" s="97"/>
      <c r="L29" s="97"/>
      <c r="M29" s="97"/>
      <c r="N29" s="97">
        <v>1000</v>
      </c>
      <c r="O29" s="61" t="s">
        <v>191</v>
      </c>
      <c r="P29" s="91" t="s">
        <v>192</v>
      </c>
    </row>
    <row r="30" ht="80.1" customHeight="true" spans="1:16">
      <c r="A30" s="14">
        <f>IF(C30&lt;&gt;"",MAX(A$14:A29)+1,"")</f>
        <v>16</v>
      </c>
      <c r="B30" s="66" t="s">
        <v>1114</v>
      </c>
      <c r="C30" s="61" t="s">
        <v>132</v>
      </c>
      <c r="D30" s="67" t="s">
        <v>1084</v>
      </c>
      <c r="E30" s="62" t="s">
        <v>1081</v>
      </c>
      <c r="F30" s="88" t="s">
        <v>88</v>
      </c>
      <c r="G30" s="93" t="s">
        <v>1115</v>
      </c>
      <c r="H30" s="90">
        <v>38422</v>
      </c>
      <c r="I30" s="90">
        <v>4812</v>
      </c>
      <c r="J30" s="97">
        <v>8554</v>
      </c>
      <c r="K30" s="97"/>
      <c r="L30" s="97"/>
      <c r="M30" s="97"/>
      <c r="N30" s="97">
        <v>8554</v>
      </c>
      <c r="O30" s="61" t="s">
        <v>215</v>
      </c>
      <c r="P30" s="91" t="s">
        <v>192</v>
      </c>
    </row>
    <row r="31" ht="24.95" customHeight="true" spans="1:16">
      <c r="A31" s="14" t="str">
        <f>IF(C31&lt;&gt;"",MAX(A$14:A30)+1,"")</f>
        <v/>
      </c>
      <c r="B31" s="68" t="s">
        <v>1116</v>
      </c>
      <c r="C31" s="61"/>
      <c r="D31" s="62"/>
      <c r="E31" s="62"/>
      <c r="F31" s="61"/>
      <c r="G31" s="89"/>
      <c r="H31" s="90"/>
      <c r="I31" s="90"/>
      <c r="J31" s="97"/>
      <c r="K31" s="97"/>
      <c r="L31" s="97"/>
      <c r="M31" s="97"/>
      <c r="N31" s="97"/>
      <c r="O31" s="61"/>
      <c r="P31" s="91"/>
    </row>
    <row r="32" ht="121.5" customHeight="true" spans="1:16">
      <c r="A32" s="14">
        <f>IF(C32&lt;&gt;"",MAX(A$14:A31)+1,"")</f>
        <v>17</v>
      </c>
      <c r="B32" s="24" t="s">
        <v>1117</v>
      </c>
      <c r="C32" s="16" t="s">
        <v>131</v>
      </c>
      <c r="D32" s="16" t="s">
        <v>1118</v>
      </c>
      <c r="E32" s="16" t="s">
        <v>1118</v>
      </c>
      <c r="F32" s="16" t="s">
        <v>142</v>
      </c>
      <c r="G32" s="24" t="s">
        <v>1119</v>
      </c>
      <c r="H32" s="90">
        <v>982</v>
      </c>
      <c r="I32" s="90"/>
      <c r="J32" s="97">
        <v>750</v>
      </c>
      <c r="K32" s="97"/>
      <c r="L32" s="97"/>
      <c r="M32" s="97"/>
      <c r="N32" s="97">
        <v>750</v>
      </c>
      <c r="O32" s="61" t="s">
        <v>138</v>
      </c>
      <c r="P32" s="24" t="s">
        <v>1120</v>
      </c>
    </row>
    <row r="33" ht="132.75" customHeight="true" spans="1:16">
      <c r="A33" s="14">
        <f>IF(C33&lt;&gt;"",MAX(A$14:A32)+1,"")</f>
        <v>18</v>
      </c>
      <c r="B33" s="24" t="s">
        <v>1121</v>
      </c>
      <c r="C33" s="16" t="s">
        <v>131</v>
      </c>
      <c r="D33" s="16" t="s">
        <v>1122</v>
      </c>
      <c r="E33" s="16" t="s">
        <v>1122</v>
      </c>
      <c r="F33" s="16" t="s">
        <v>1123</v>
      </c>
      <c r="G33" s="24" t="s">
        <v>1124</v>
      </c>
      <c r="H33" s="90">
        <v>481</v>
      </c>
      <c r="I33" s="90"/>
      <c r="J33" s="97">
        <v>150</v>
      </c>
      <c r="K33" s="97"/>
      <c r="L33" s="97"/>
      <c r="M33" s="97"/>
      <c r="N33" s="97">
        <v>150</v>
      </c>
      <c r="O33" s="61" t="s">
        <v>138</v>
      </c>
      <c r="P33" s="24" t="s">
        <v>1120</v>
      </c>
    </row>
    <row r="34" ht="92.1" customHeight="true" spans="1:16">
      <c r="A34" s="14">
        <f>IF(C34&lt;&gt;"",MAX(A$14:A33)+1,"")</f>
        <v>19</v>
      </c>
      <c r="B34" s="24" t="s">
        <v>1125</v>
      </c>
      <c r="C34" s="16" t="s">
        <v>132</v>
      </c>
      <c r="D34" s="16" t="s">
        <v>1126</v>
      </c>
      <c r="E34" s="16" t="s">
        <v>1127</v>
      </c>
      <c r="F34" s="16" t="s">
        <v>88</v>
      </c>
      <c r="G34" s="24" t="s">
        <v>1128</v>
      </c>
      <c r="H34" s="90">
        <v>14000</v>
      </c>
      <c r="I34" s="90">
        <v>4700</v>
      </c>
      <c r="J34" s="97">
        <v>4000</v>
      </c>
      <c r="K34" s="97">
        <v>1000</v>
      </c>
      <c r="L34" s="97"/>
      <c r="M34" s="97"/>
      <c r="N34" s="97">
        <v>3000</v>
      </c>
      <c r="O34" s="61" t="s">
        <v>191</v>
      </c>
      <c r="P34" s="24" t="s">
        <v>192</v>
      </c>
    </row>
    <row r="35" ht="54" customHeight="true" spans="1:16">
      <c r="A35" s="14">
        <f>IF(C35&lt;&gt;"",MAX(A$14:A34)+1,"")</f>
        <v>20</v>
      </c>
      <c r="B35" s="24" t="s">
        <v>1129</v>
      </c>
      <c r="C35" s="16" t="s">
        <v>132</v>
      </c>
      <c r="D35" s="16" t="s">
        <v>1126</v>
      </c>
      <c r="E35" s="16" t="s">
        <v>1126</v>
      </c>
      <c r="F35" s="16" t="s">
        <v>136</v>
      </c>
      <c r="G35" s="24" t="s">
        <v>1130</v>
      </c>
      <c r="H35" s="90">
        <v>2257</v>
      </c>
      <c r="I35" s="90">
        <v>500</v>
      </c>
      <c r="J35" s="97">
        <v>1300</v>
      </c>
      <c r="K35" s="97"/>
      <c r="L35" s="97"/>
      <c r="M35" s="97"/>
      <c r="N35" s="97">
        <v>1300</v>
      </c>
      <c r="O35" s="61" t="s">
        <v>205</v>
      </c>
      <c r="P35" s="24" t="s">
        <v>192</v>
      </c>
    </row>
    <row r="36" ht="62.1" customHeight="true" spans="1:16">
      <c r="A36" s="14">
        <f>IF(C36&lt;&gt;"",MAX(A$14:A35)+1,"")</f>
        <v>21</v>
      </c>
      <c r="B36" s="24" t="s">
        <v>1131</v>
      </c>
      <c r="C36" s="16" t="s">
        <v>132</v>
      </c>
      <c r="D36" s="16" t="s">
        <v>1132</v>
      </c>
      <c r="E36" s="16" t="s">
        <v>1132</v>
      </c>
      <c r="F36" s="16" t="s">
        <v>136</v>
      </c>
      <c r="G36" s="24" t="s">
        <v>1133</v>
      </c>
      <c r="H36" s="90">
        <v>973</v>
      </c>
      <c r="I36" s="90">
        <v>200</v>
      </c>
      <c r="J36" s="97">
        <v>473</v>
      </c>
      <c r="K36" s="97"/>
      <c r="L36" s="97"/>
      <c r="M36" s="97"/>
      <c r="N36" s="97">
        <v>473</v>
      </c>
      <c r="O36" s="61" t="s">
        <v>205</v>
      </c>
      <c r="P36" s="24" t="s">
        <v>192</v>
      </c>
    </row>
    <row r="37" ht="24.95" customHeight="true" spans="1:16">
      <c r="A37" s="14" t="str">
        <f>IF(C37&lt;&gt;"",MAX(A$14:A36)+1,"")</f>
        <v/>
      </c>
      <c r="B37" s="68" t="s">
        <v>1134</v>
      </c>
      <c r="C37" s="61"/>
      <c r="D37" s="62"/>
      <c r="E37" s="62"/>
      <c r="F37" s="61"/>
      <c r="G37" s="89"/>
      <c r="H37" s="90"/>
      <c r="I37" s="90"/>
      <c r="J37" s="97"/>
      <c r="K37" s="97"/>
      <c r="L37" s="97"/>
      <c r="M37" s="97"/>
      <c r="N37" s="97"/>
      <c r="O37" s="61"/>
      <c r="P37" s="91"/>
    </row>
    <row r="38" ht="80.1" customHeight="true" spans="1:16">
      <c r="A38" s="14">
        <f>IF(C38&lt;&gt;"",MAX(A$14:A37)+1,"")</f>
        <v>22</v>
      </c>
      <c r="B38" s="69" t="s">
        <v>1135</v>
      </c>
      <c r="C38" s="16" t="s">
        <v>132</v>
      </c>
      <c r="D38" s="16" t="s">
        <v>1022</v>
      </c>
      <c r="E38" s="16" t="s">
        <v>1136</v>
      </c>
      <c r="F38" s="16" t="s">
        <v>153</v>
      </c>
      <c r="G38" s="24" t="s">
        <v>1137</v>
      </c>
      <c r="H38" s="90">
        <v>4793</v>
      </c>
      <c r="I38" s="90">
        <v>1800</v>
      </c>
      <c r="J38" s="97">
        <v>1552</v>
      </c>
      <c r="K38" s="97">
        <v>1552</v>
      </c>
      <c r="L38" s="97"/>
      <c r="M38" s="97"/>
      <c r="N38" s="97"/>
      <c r="O38" s="61" t="s">
        <v>195</v>
      </c>
      <c r="P38" s="102" t="s">
        <v>192</v>
      </c>
    </row>
    <row r="39" ht="24.95" customHeight="true" spans="1:16">
      <c r="A39" s="14" t="str">
        <f>IF(C39&lt;&gt;"",MAX(A$14:A38)+1,"")</f>
        <v/>
      </c>
      <c r="B39" s="68" t="s">
        <v>1138</v>
      </c>
      <c r="C39" s="16"/>
      <c r="D39" s="16"/>
      <c r="E39" s="16"/>
      <c r="F39" s="16"/>
      <c r="G39" s="24"/>
      <c r="H39" s="90"/>
      <c r="I39" s="90"/>
      <c r="J39" s="97"/>
      <c r="K39" s="97"/>
      <c r="L39" s="97"/>
      <c r="M39" s="97"/>
      <c r="N39" s="97"/>
      <c r="O39" s="61"/>
      <c r="P39" s="102"/>
    </row>
    <row r="40" ht="114.95" customHeight="true" spans="1:16">
      <c r="A40" s="14">
        <f>IF(C40&lt;&gt;"",MAX(A$14:A39)+1,"")</f>
        <v>23</v>
      </c>
      <c r="B40" s="60" t="s">
        <v>1139</v>
      </c>
      <c r="C40" s="16" t="s">
        <v>131</v>
      </c>
      <c r="D40" s="16" t="s">
        <v>1026</v>
      </c>
      <c r="E40" s="16" t="s">
        <v>1140</v>
      </c>
      <c r="F40" s="16" t="s">
        <v>1141</v>
      </c>
      <c r="G40" s="24" t="s">
        <v>1142</v>
      </c>
      <c r="H40" s="62">
        <v>1462</v>
      </c>
      <c r="I40" s="90"/>
      <c r="J40" s="97">
        <v>700</v>
      </c>
      <c r="K40" s="97">
        <v>700</v>
      </c>
      <c r="L40" s="97"/>
      <c r="M40" s="97"/>
      <c r="N40" s="97"/>
      <c r="O40" s="61" t="s">
        <v>138</v>
      </c>
      <c r="P40" s="102" t="s">
        <v>1143</v>
      </c>
    </row>
    <row r="41" ht="60" customHeight="true" spans="1:16">
      <c r="A41" s="14">
        <f>IF(C41&lt;&gt;"",MAX(A$14:A40)+1,"")</f>
        <v>24</v>
      </c>
      <c r="B41" s="69" t="s">
        <v>1144</v>
      </c>
      <c r="C41" s="16" t="s">
        <v>132</v>
      </c>
      <c r="D41" s="16" t="s">
        <v>1026</v>
      </c>
      <c r="E41" s="16" t="s">
        <v>1140</v>
      </c>
      <c r="F41" s="16" t="s">
        <v>153</v>
      </c>
      <c r="G41" s="24" t="s">
        <v>1145</v>
      </c>
      <c r="H41" s="90">
        <v>2127</v>
      </c>
      <c r="I41" s="90">
        <v>1581</v>
      </c>
      <c r="J41" s="97">
        <v>121</v>
      </c>
      <c r="K41" s="97">
        <v>121</v>
      </c>
      <c r="L41" s="97"/>
      <c r="M41" s="97"/>
      <c r="N41" s="97"/>
      <c r="O41" s="61" t="s">
        <v>191</v>
      </c>
      <c r="P41" s="102" t="s">
        <v>192</v>
      </c>
    </row>
    <row r="42" ht="24.95" customHeight="true" spans="1:16">
      <c r="A42" s="14" t="str">
        <f>IF(C42&lt;&gt;"",MAX(A$14:A41)+1,"")</f>
        <v/>
      </c>
      <c r="B42" s="58" t="s">
        <v>1146</v>
      </c>
      <c r="C42" s="59"/>
      <c r="D42" s="16"/>
      <c r="E42" s="16"/>
      <c r="F42" s="16"/>
      <c r="G42" s="24"/>
      <c r="H42" s="90"/>
      <c r="I42" s="90"/>
      <c r="J42" s="97"/>
      <c r="K42" s="97"/>
      <c r="L42" s="97"/>
      <c r="M42" s="97"/>
      <c r="N42" s="97"/>
      <c r="O42" s="61"/>
      <c r="P42" s="102"/>
    </row>
    <row r="43" ht="60" customHeight="true" spans="1:16">
      <c r="A43" s="14">
        <f>IF(C43&lt;&gt;"",MAX(A$14:A42)+1,"")</f>
        <v>25</v>
      </c>
      <c r="B43" s="70" t="s">
        <v>1147</v>
      </c>
      <c r="C43" s="71" t="s">
        <v>85</v>
      </c>
      <c r="D43" s="71" t="s">
        <v>1148</v>
      </c>
      <c r="E43" s="90" t="s">
        <v>1149</v>
      </c>
      <c r="F43" s="90" t="s">
        <v>1141</v>
      </c>
      <c r="G43" s="94" t="s">
        <v>1150</v>
      </c>
      <c r="H43" s="90">
        <v>28100</v>
      </c>
      <c r="I43" s="90">
        <v>9630</v>
      </c>
      <c r="J43" s="97">
        <v>12540</v>
      </c>
      <c r="K43" s="97">
        <v>7483</v>
      </c>
      <c r="L43" s="97">
        <v>5057</v>
      </c>
      <c r="M43" s="97"/>
      <c r="N43" s="97"/>
      <c r="O43" s="61" t="s">
        <v>166</v>
      </c>
      <c r="P43" s="102" t="s">
        <v>845</v>
      </c>
    </row>
    <row r="44" ht="60" customHeight="true" spans="1:16">
      <c r="A44" s="14">
        <f>IF(C44&lt;&gt;"",MAX(A$14:A43)+1,"")</f>
        <v>26</v>
      </c>
      <c r="B44" s="70" t="s">
        <v>1151</v>
      </c>
      <c r="C44" s="71" t="s">
        <v>85</v>
      </c>
      <c r="D44" s="71" t="s">
        <v>1152</v>
      </c>
      <c r="E44" s="71" t="s">
        <v>484</v>
      </c>
      <c r="F44" s="71" t="s">
        <v>136</v>
      </c>
      <c r="G44" s="70" t="s">
        <v>1153</v>
      </c>
      <c r="H44" s="90">
        <v>2309</v>
      </c>
      <c r="I44" s="90">
        <v>600</v>
      </c>
      <c r="J44" s="97">
        <v>500</v>
      </c>
      <c r="K44" s="97"/>
      <c r="L44" s="97"/>
      <c r="M44" s="97"/>
      <c r="N44" s="97">
        <v>500</v>
      </c>
      <c r="O44" s="61" t="s">
        <v>90</v>
      </c>
      <c r="P44" s="70" t="s">
        <v>1154</v>
      </c>
    </row>
    <row r="45" ht="60" customHeight="true" spans="1:16">
      <c r="A45" s="14">
        <f>IF(C45&lt;&gt;"",MAX(A$14:A44)+1,"")</f>
        <v>27</v>
      </c>
      <c r="B45" s="70" t="s">
        <v>1155</v>
      </c>
      <c r="C45" s="16" t="s">
        <v>132</v>
      </c>
      <c r="D45" s="71" t="s">
        <v>94</v>
      </c>
      <c r="E45" s="90" t="s">
        <v>1156</v>
      </c>
      <c r="F45" s="90" t="s">
        <v>88</v>
      </c>
      <c r="G45" s="94" t="s">
        <v>1157</v>
      </c>
      <c r="H45" s="90">
        <v>78000</v>
      </c>
      <c r="I45" s="90">
        <v>54000</v>
      </c>
      <c r="J45" s="97">
        <v>8400</v>
      </c>
      <c r="K45" s="97"/>
      <c r="L45" s="97"/>
      <c r="M45" s="97"/>
      <c r="N45" s="97">
        <v>8400</v>
      </c>
      <c r="O45" s="61" t="s">
        <v>191</v>
      </c>
      <c r="P45" s="102" t="s">
        <v>192</v>
      </c>
    </row>
    <row r="46" ht="24.95" customHeight="true" spans="1:16">
      <c r="A46" s="14" t="str">
        <f>IF(C46&lt;&gt;"",MAX(A$14:A45)+1,"")</f>
        <v/>
      </c>
      <c r="B46" s="58" t="s">
        <v>1158</v>
      </c>
      <c r="C46" s="59"/>
      <c r="D46" s="72"/>
      <c r="E46" s="72"/>
      <c r="F46" s="72"/>
      <c r="G46" s="95"/>
      <c r="H46" s="90"/>
      <c r="I46" s="90"/>
      <c r="J46" s="97"/>
      <c r="K46" s="97"/>
      <c r="L46" s="97"/>
      <c r="M46" s="97"/>
      <c r="N46" s="97"/>
      <c r="O46" s="61"/>
      <c r="P46" s="103"/>
    </row>
    <row r="47" ht="132" customHeight="true" spans="1:16">
      <c r="A47" s="14">
        <f>IF(C47&lt;&gt;"",MAX(A$14:A46)+1,"")</f>
        <v>28</v>
      </c>
      <c r="B47" s="73" t="s">
        <v>1159</v>
      </c>
      <c r="C47" s="16" t="s">
        <v>131</v>
      </c>
      <c r="D47" s="16" t="s">
        <v>1160</v>
      </c>
      <c r="E47" s="16" t="s">
        <v>1161</v>
      </c>
      <c r="F47" s="16" t="s">
        <v>153</v>
      </c>
      <c r="G47" s="73" t="s">
        <v>1162</v>
      </c>
      <c r="H47" s="90">
        <v>300</v>
      </c>
      <c r="I47" s="90"/>
      <c r="J47" s="97">
        <v>240</v>
      </c>
      <c r="K47" s="97">
        <v>240</v>
      </c>
      <c r="L47" s="97"/>
      <c r="M47" s="97"/>
      <c r="N47" s="97"/>
      <c r="O47" s="61" t="s">
        <v>138</v>
      </c>
      <c r="P47" s="24" t="s">
        <v>1120</v>
      </c>
    </row>
    <row r="48" ht="87.95" customHeight="true" spans="1:16">
      <c r="A48" s="14">
        <f>IF(C48&lt;&gt;"",MAX(A$14:A47)+1,"")</f>
        <v>29</v>
      </c>
      <c r="B48" s="73" t="s">
        <v>1163</v>
      </c>
      <c r="C48" s="16" t="s">
        <v>131</v>
      </c>
      <c r="D48" s="16" t="s">
        <v>1160</v>
      </c>
      <c r="E48" s="16" t="s">
        <v>1161</v>
      </c>
      <c r="F48" s="16" t="s">
        <v>142</v>
      </c>
      <c r="G48" s="73" t="s">
        <v>1164</v>
      </c>
      <c r="H48" s="90">
        <v>308.69</v>
      </c>
      <c r="I48" s="90"/>
      <c r="J48" s="97">
        <v>240</v>
      </c>
      <c r="K48" s="97">
        <v>240</v>
      </c>
      <c r="L48" s="97"/>
      <c r="M48" s="97"/>
      <c r="N48" s="97"/>
      <c r="O48" s="61" t="s">
        <v>138</v>
      </c>
      <c r="P48" s="24" t="s">
        <v>1120</v>
      </c>
    </row>
    <row r="49" ht="81.95" customHeight="true" spans="1:16">
      <c r="A49" s="14">
        <f>IF(C49&lt;&gt;"",MAX(A$14:A48)+1,"")</f>
        <v>30</v>
      </c>
      <c r="B49" s="73" t="s">
        <v>1165</v>
      </c>
      <c r="C49" s="16" t="s">
        <v>131</v>
      </c>
      <c r="D49" s="16" t="s">
        <v>1160</v>
      </c>
      <c r="E49" s="16" t="s">
        <v>1161</v>
      </c>
      <c r="F49" s="16" t="s">
        <v>153</v>
      </c>
      <c r="G49" s="73" t="s">
        <v>1166</v>
      </c>
      <c r="H49" s="90">
        <v>206.68</v>
      </c>
      <c r="I49" s="90"/>
      <c r="J49" s="97">
        <v>165</v>
      </c>
      <c r="K49" s="97">
        <v>165</v>
      </c>
      <c r="L49" s="97"/>
      <c r="M49" s="97"/>
      <c r="N49" s="97"/>
      <c r="O49" s="61" t="s">
        <v>138</v>
      </c>
      <c r="P49" s="24" t="s">
        <v>139</v>
      </c>
    </row>
    <row r="50" ht="60" customHeight="true" spans="1:16">
      <c r="A50" s="14">
        <f>IF(C50&lt;&gt;"",MAX(A$14:A49)+1,"")</f>
        <v>31</v>
      </c>
      <c r="B50" s="73" t="s">
        <v>1167</v>
      </c>
      <c r="C50" s="16" t="s">
        <v>131</v>
      </c>
      <c r="D50" s="16" t="s">
        <v>1160</v>
      </c>
      <c r="E50" s="16" t="s">
        <v>1161</v>
      </c>
      <c r="F50" s="16" t="s">
        <v>142</v>
      </c>
      <c r="G50" s="73" t="s">
        <v>1168</v>
      </c>
      <c r="H50" s="90">
        <v>90.57</v>
      </c>
      <c r="I50" s="90"/>
      <c r="J50" s="97">
        <v>72</v>
      </c>
      <c r="K50" s="97">
        <v>72</v>
      </c>
      <c r="L50" s="97"/>
      <c r="M50" s="97" t="s">
        <v>493</v>
      </c>
      <c r="N50" s="97"/>
      <c r="O50" s="61" t="s">
        <v>138</v>
      </c>
      <c r="P50" s="24" t="s">
        <v>139</v>
      </c>
    </row>
    <row r="51" ht="60" customHeight="true" spans="1:16">
      <c r="A51" s="14">
        <f>IF(C51&lt;&gt;"",MAX(A$14:A50)+1,"")</f>
        <v>32</v>
      </c>
      <c r="B51" s="73" t="s">
        <v>1169</v>
      </c>
      <c r="C51" s="16" t="s">
        <v>85</v>
      </c>
      <c r="D51" s="16" t="s">
        <v>1160</v>
      </c>
      <c r="E51" s="16" t="s">
        <v>1161</v>
      </c>
      <c r="F51" s="16" t="s">
        <v>161</v>
      </c>
      <c r="G51" s="73" t="s">
        <v>1170</v>
      </c>
      <c r="H51" s="90">
        <v>2000</v>
      </c>
      <c r="I51" s="90">
        <v>100</v>
      </c>
      <c r="J51" s="97">
        <v>500</v>
      </c>
      <c r="K51" s="97"/>
      <c r="L51" s="97"/>
      <c r="M51" s="97"/>
      <c r="N51" s="97">
        <v>500</v>
      </c>
      <c r="O51" s="61" t="s">
        <v>90</v>
      </c>
      <c r="P51" s="24" t="s">
        <v>1171</v>
      </c>
    </row>
    <row r="52" ht="60" customHeight="true" spans="1:16">
      <c r="A52" s="14">
        <f>IF(C52&lt;&gt;"",MAX(A$14:A51)+1,"")</f>
        <v>33</v>
      </c>
      <c r="B52" s="73" t="s">
        <v>1172</v>
      </c>
      <c r="C52" s="16" t="s">
        <v>132</v>
      </c>
      <c r="D52" s="16" t="s">
        <v>1160</v>
      </c>
      <c r="E52" s="16" t="s">
        <v>1161</v>
      </c>
      <c r="F52" s="16" t="s">
        <v>153</v>
      </c>
      <c r="G52" s="73" t="s">
        <v>1173</v>
      </c>
      <c r="H52" s="90">
        <v>1797</v>
      </c>
      <c r="I52" s="90">
        <v>700</v>
      </c>
      <c r="J52" s="97">
        <v>738</v>
      </c>
      <c r="K52" s="97">
        <v>738</v>
      </c>
      <c r="L52" s="97"/>
      <c r="M52" s="97"/>
      <c r="N52" s="97"/>
      <c r="O52" s="61" t="s">
        <v>191</v>
      </c>
      <c r="P52" s="24" t="s">
        <v>192</v>
      </c>
    </row>
    <row r="53" ht="60" customHeight="true" spans="1:16">
      <c r="A53" s="14">
        <f>IF(C53&lt;&gt;"",MAX(A$14:A52)+1,"")</f>
        <v>34</v>
      </c>
      <c r="B53" s="74" t="s">
        <v>1174</v>
      </c>
      <c r="C53" s="16" t="s">
        <v>132</v>
      </c>
      <c r="D53" s="16" t="s">
        <v>1160</v>
      </c>
      <c r="E53" s="16" t="s">
        <v>1161</v>
      </c>
      <c r="F53" s="16" t="s">
        <v>142</v>
      </c>
      <c r="G53" s="73" t="s">
        <v>1175</v>
      </c>
      <c r="H53" s="90">
        <v>376.95</v>
      </c>
      <c r="I53" s="90">
        <v>200</v>
      </c>
      <c r="J53" s="97">
        <v>102</v>
      </c>
      <c r="K53" s="97">
        <v>102</v>
      </c>
      <c r="L53" s="97"/>
      <c r="M53" s="97"/>
      <c r="N53" s="97"/>
      <c r="O53" s="61" t="s">
        <v>205</v>
      </c>
      <c r="P53" s="102" t="s">
        <v>192</v>
      </c>
    </row>
    <row r="54" s="36" customFormat="true" ht="54" customHeight="true" spans="1:16">
      <c r="A54" s="59"/>
      <c r="B54" s="75" t="s">
        <v>1176</v>
      </c>
      <c r="C54" s="76"/>
      <c r="D54" s="33" t="s">
        <v>1177</v>
      </c>
      <c r="E54" s="33" t="s">
        <v>1177</v>
      </c>
      <c r="F54" s="33" t="s">
        <v>787</v>
      </c>
      <c r="G54" s="96" t="s">
        <v>1178</v>
      </c>
      <c r="H54" s="33">
        <v>4450</v>
      </c>
      <c r="I54" s="33"/>
      <c r="J54" s="98">
        <v>4450</v>
      </c>
      <c r="K54" s="98">
        <v>4450</v>
      </c>
      <c r="L54" s="98"/>
      <c r="M54" s="98"/>
      <c r="N54" s="98"/>
      <c r="O54" s="33" t="s">
        <v>326</v>
      </c>
      <c r="P54" s="104" t="s">
        <v>789</v>
      </c>
    </row>
    <row r="55" spans="1:1">
      <c r="A55" s="39"/>
    </row>
    <row r="56" spans="1:1">
      <c r="A56" s="39"/>
    </row>
    <row r="57" spans="1:1">
      <c r="A57" s="39"/>
    </row>
  </sheetData>
  <mergeCells count="17">
    <mergeCell ref="A1:P1"/>
    <mergeCell ref="K3:N3"/>
    <mergeCell ref="B13:C13"/>
    <mergeCell ref="B42:C42"/>
    <mergeCell ref="B46:C46"/>
    <mergeCell ref="A3:A4"/>
    <mergeCell ref="B3:B4"/>
    <mergeCell ref="C3:C4"/>
    <mergeCell ref="D3:D4"/>
    <mergeCell ref="E3:E4"/>
    <mergeCell ref="F3:F4"/>
    <mergeCell ref="G3:G4"/>
    <mergeCell ref="H3:H4"/>
    <mergeCell ref="I3:I4"/>
    <mergeCell ref="J3:J4"/>
    <mergeCell ref="O3:O4"/>
    <mergeCell ref="P3:P4"/>
  </mergeCells>
  <printOptions horizontalCentered="true"/>
  <pageMargins left="0.984027777777778" right="0.984027777777778" top="0.984027777777778" bottom="0.984027777777778" header="0.511805555555556" footer="0.511805555555556"/>
  <pageSetup paperSize="9" scale="51" fitToHeight="0" orientation="landscape"/>
  <headerFooter/>
  <rowBreaks count="1" manualBreakCount="1">
    <brk id="54"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4"/>
  <sheetViews>
    <sheetView view="pageBreakPreview" zoomScale="70" zoomScaleNormal="70" zoomScaleSheetLayoutView="70" workbookViewId="0">
      <selection activeCell="G8" sqref="G8"/>
    </sheetView>
  </sheetViews>
  <sheetFormatPr defaultColWidth="9" defaultRowHeight="13.5"/>
  <cols>
    <col min="1" max="1" width="6.625" style="1" customWidth="true"/>
    <col min="2" max="2" width="25.625" style="2" customWidth="true"/>
    <col min="3" max="3" width="13.625" style="3" customWidth="true"/>
    <col min="4" max="4" width="16.125" style="1" customWidth="true"/>
    <col min="5" max="5" width="15.875" style="1" customWidth="true"/>
    <col min="6" max="6" width="13.625" style="1" customWidth="true"/>
    <col min="7" max="7" width="35.625" style="1" customWidth="true"/>
    <col min="8" max="14" width="11.625" style="1" customWidth="true"/>
    <col min="15" max="15" width="13.625" style="1" customWidth="true"/>
    <col min="16" max="16" width="20.625" style="2" customWidth="true"/>
    <col min="17" max="16384" width="9" style="1"/>
  </cols>
  <sheetData>
    <row r="1" ht="30" customHeight="true" spans="1:16">
      <c r="A1" s="4" t="s">
        <v>1179</v>
      </c>
      <c r="B1" s="5"/>
      <c r="C1" s="4"/>
      <c r="D1" s="4"/>
      <c r="E1" s="4"/>
      <c r="F1" s="4"/>
      <c r="G1" s="4"/>
      <c r="H1" s="4"/>
      <c r="I1" s="4"/>
      <c r="J1" s="4"/>
      <c r="K1" s="4"/>
      <c r="L1" s="4"/>
      <c r="M1" s="4"/>
      <c r="N1" s="4"/>
      <c r="O1" s="4"/>
      <c r="P1" s="5"/>
    </row>
    <row r="2" ht="30" customHeight="true" spans="1:16">
      <c r="A2" s="6"/>
      <c r="B2" s="7"/>
      <c r="C2" s="8"/>
      <c r="D2" s="8"/>
      <c r="E2" s="8"/>
      <c r="F2" s="8"/>
      <c r="G2" s="6"/>
      <c r="H2" s="20"/>
      <c r="I2" s="20"/>
      <c r="J2" s="20"/>
      <c r="K2" s="20"/>
      <c r="L2" s="20"/>
      <c r="M2" s="20"/>
      <c r="N2" s="20"/>
      <c r="O2" s="6"/>
      <c r="P2" s="32" t="s">
        <v>482</v>
      </c>
    </row>
    <row r="3" ht="24.95" customHeight="true" spans="1:16">
      <c r="A3" s="9" t="s">
        <v>58</v>
      </c>
      <c r="B3" s="9" t="s">
        <v>59</v>
      </c>
      <c r="C3" s="9" t="s">
        <v>60</v>
      </c>
      <c r="D3" s="9" t="s">
        <v>61</v>
      </c>
      <c r="E3" s="9" t="s">
        <v>62</v>
      </c>
      <c r="F3" s="9" t="s">
        <v>63</v>
      </c>
      <c r="G3" s="9" t="s">
        <v>64</v>
      </c>
      <c r="H3" s="21" t="s">
        <v>65</v>
      </c>
      <c r="I3" s="21" t="s">
        <v>66</v>
      </c>
      <c r="J3" s="21" t="s">
        <v>67</v>
      </c>
      <c r="K3" s="21" t="s">
        <v>68</v>
      </c>
      <c r="L3" s="21"/>
      <c r="M3" s="21"/>
      <c r="N3" s="21"/>
      <c r="O3" s="33" t="s">
        <v>69</v>
      </c>
      <c r="P3" s="9" t="s">
        <v>70</v>
      </c>
    </row>
    <row r="4" ht="24.95" customHeight="true" spans="1:16">
      <c r="A4" s="9"/>
      <c r="B4" s="9"/>
      <c r="C4" s="9"/>
      <c r="D4" s="9"/>
      <c r="E4" s="9"/>
      <c r="F4" s="9"/>
      <c r="G4" s="9"/>
      <c r="H4" s="21"/>
      <c r="I4" s="21"/>
      <c r="J4" s="21"/>
      <c r="K4" s="29" t="s">
        <v>72</v>
      </c>
      <c r="L4" s="29" t="s">
        <v>73</v>
      </c>
      <c r="M4" s="29" t="s">
        <v>74</v>
      </c>
      <c r="N4" s="29" t="s">
        <v>75</v>
      </c>
      <c r="O4" s="33"/>
      <c r="P4" s="9"/>
    </row>
    <row r="5" ht="24.95" customHeight="true" spans="1:16">
      <c r="A5" s="10"/>
      <c r="B5" s="11" t="s">
        <v>76</v>
      </c>
      <c r="C5" s="12">
        <f>SUM(C6:C7)</f>
        <v>7</v>
      </c>
      <c r="D5" s="12"/>
      <c r="E5" s="12"/>
      <c r="F5" s="12"/>
      <c r="G5" s="10"/>
      <c r="H5" s="22">
        <f>SUM(H6:H7)</f>
        <v>92346.21</v>
      </c>
      <c r="I5" s="22">
        <f t="shared" ref="I5:N5" si="0">SUM(I6:I7)</f>
        <v>61033</v>
      </c>
      <c r="J5" s="22">
        <f t="shared" si="0"/>
        <v>20747</v>
      </c>
      <c r="K5" s="22">
        <f t="shared" si="0"/>
        <v>2795</v>
      </c>
      <c r="L5" s="22">
        <f t="shared" si="0"/>
        <v>2052</v>
      </c>
      <c r="M5" s="22">
        <f t="shared" si="0"/>
        <v>7800</v>
      </c>
      <c r="N5" s="22">
        <f t="shared" si="0"/>
        <v>8100</v>
      </c>
      <c r="O5" s="10"/>
      <c r="P5" s="11"/>
    </row>
    <row r="6" ht="24.95" customHeight="true" spans="1:16">
      <c r="A6" s="10"/>
      <c r="B6" s="11" t="s">
        <v>131</v>
      </c>
      <c r="C6" s="13">
        <f>COUNTIF($C$8:$C$14,"新建")</f>
        <v>1</v>
      </c>
      <c r="D6" s="12"/>
      <c r="E6" s="12"/>
      <c r="F6" s="12"/>
      <c r="G6" s="10"/>
      <c r="H6" s="23">
        <f>SUMIF($C$8:$C$14,"新建",H8:H14)</f>
        <v>698.7</v>
      </c>
      <c r="I6" s="23"/>
      <c r="J6" s="23">
        <f>SUMIF($C$8:$C$14,"新建",J8:J14)</f>
        <v>300</v>
      </c>
      <c r="K6" s="23"/>
      <c r="L6" s="23"/>
      <c r="M6" s="23"/>
      <c r="N6" s="23">
        <f>SUMIF($C$8:$C$14,"新建",N8:N14)</f>
        <v>300</v>
      </c>
      <c r="O6" s="10"/>
      <c r="P6" s="11"/>
    </row>
    <row r="7" ht="24.95" customHeight="true" spans="1:16">
      <c r="A7" s="10"/>
      <c r="B7" s="11" t="s">
        <v>132</v>
      </c>
      <c r="C7" s="13">
        <f>COUNTIF($C$8:$C$14,"竣工")</f>
        <v>6</v>
      </c>
      <c r="D7" s="12"/>
      <c r="E7" s="12"/>
      <c r="F7" s="12"/>
      <c r="G7" s="10"/>
      <c r="H7" s="23">
        <f>SUMIF($C$8:$C$14,"竣工",H8:H14)</f>
        <v>91647.51</v>
      </c>
      <c r="I7" s="23">
        <f t="shared" ref="I7:N7" si="1">SUMIF($C$8:$C$14,"竣工",I8:I14)</f>
        <v>61033</v>
      </c>
      <c r="J7" s="23">
        <f t="shared" si="1"/>
        <v>20447</v>
      </c>
      <c r="K7" s="23">
        <f t="shared" si="1"/>
        <v>2795</v>
      </c>
      <c r="L7" s="23">
        <f t="shared" si="1"/>
        <v>2052</v>
      </c>
      <c r="M7" s="23">
        <f t="shared" si="1"/>
        <v>7800</v>
      </c>
      <c r="N7" s="23">
        <f t="shared" si="1"/>
        <v>7800</v>
      </c>
      <c r="O7" s="10"/>
      <c r="P7" s="11"/>
    </row>
    <row r="8" ht="156" customHeight="true" spans="1:16">
      <c r="A8" s="14">
        <f>IF(C8&lt;&gt;"",MAX(A7:A$7)+1,"")</f>
        <v>1</v>
      </c>
      <c r="B8" s="15" t="s">
        <v>1180</v>
      </c>
      <c r="C8" s="16" t="s">
        <v>131</v>
      </c>
      <c r="D8" s="16" t="s">
        <v>1181</v>
      </c>
      <c r="E8" s="16" t="s">
        <v>1181</v>
      </c>
      <c r="F8" s="19" t="s">
        <v>161</v>
      </c>
      <c r="G8" s="24" t="s">
        <v>1182</v>
      </c>
      <c r="H8" s="25">
        <v>698.7</v>
      </c>
      <c r="I8" s="25"/>
      <c r="J8" s="25">
        <v>300</v>
      </c>
      <c r="K8" s="25"/>
      <c r="L8" s="25"/>
      <c r="M8" s="25"/>
      <c r="N8" s="25">
        <v>300</v>
      </c>
      <c r="O8" s="16" t="s">
        <v>326</v>
      </c>
      <c r="P8" s="24" t="s">
        <v>192</v>
      </c>
    </row>
    <row r="9" ht="60" customHeight="true" spans="1:16">
      <c r="A9" s="14">
        <f>IF(C9&lt;&gt;"",MAX(A$7:A8)+1,"")</f>
        <v>2</v>
      </c>
      <c r="B9" s="15" t="s">
        <v>1183</v>
      </c>
      <c r="C9" s="16" t="s">
        <v>132</v>
      </c>
      <c r="D9" s="16" t="s">
        <v>1184</v>
      </c>
      <c r="E9" s="16" t="s">
        <v>1184</v>
      </c>
      <c r="F9" s="19" t="s">
        <v>142</v>
      </c>
      <c r="G9" s="24" t="s">
        <v>1185</v>
      </c>
      <c r="H9" s="25">
        <v>3318</v>
      </c>
      <c r="I9" s="25">
        <v>930</v>
      </c>
      <c r="J9" s="25">
        <v>2360</v>
      </c>
      <c r="K9" s="25">
        <v>1180</v>
      </c>
      <c r="L9" s="25">
        <v>1180</v>
      </c>
      <c r="M9" s="25"/>
      <c r="N9" s="25"/>
      <c r="O9" s="16" t="s">
        <v>205</v>
      </c>
      <c r="P9" s="24" t="s">
        <v>192</v>
      </c>
    </row>
    <row r="10" ht="60" customHeight="true" spans="1:16">
      <c r="A10" s="14">
        <f>IF(C10&lt;&gt;"",MAX(A$7:A9)+1,"")</f>
        <v>3</v>
      </c>
      <c r="B10" s="15" t="s">
        <v>1186</v>
      </c>
      <c r="C10" s="16" t="s">
        <v>132</v>
      </c>
      <c r="D10" s="16" t="s">
        <v>1184</v>
      </c>
      <c r="E10" s="16" t="s">
        <v>1184</v>
      </c>
      <c r="F10" s="19" t="s">
        <v>88</v>
      </c>
      <c r="G10" s="24" t="s">
        <v>1187</v>
      </c>
      <c r="H10" s="25">
        <v>3427</v>
      </c>
      <c r="I10" s="25">
        <v>320</v>
      </c>
      <c r="J10" s="25">
        <v>1744</v>
      </c>
      <c r="K10" s="25">
        <v>872</v>
      </c>
      <c r="L10" s="25">
        <v>872</v>
      </c>
      <c r="M10" s="25"/>
      <c r="N10" s="25"/>
      <c r="O10" s="16" t="s">
        <v>191</v>
      </c>
      <c r="P10" s="24" t="s">
        <v>192</v>
      </c>
    </row>
    <row r="11" ht="60" customHeight="true" spans="1:16">
      <c r="A11" s="14">
        <f>IF(C11&lt;&gt;"",MAX(A$7:A10)+1,"")</f>
        <v>4</v>
      </c>
      <c r="B11" s="17" t="s">
        <v>1188</v>
      </c>
      <c r="C11" s="16" t="s">
        <v>132</v>
      </c>
      <c r="D11" s="16" t="s">
        <v>1184</v>
      </c>
      <c r="E11" s="16" t="s">
        <v>1184</v>
      </c>
      <c r="F11" s="16" t="s">
        <v>142</v>
      </c>
      <c r="G11" s="26" t="s">
        <v>1189</v>
      </c>
      <c r="H11" s="25">
        <v>2088</v>
      </c>
      <c r="I11" s="25">
        <v>725</v>
      </c>
      <c r="J11" s="25">
        <v>500</v>
      </c>
      <c r="K11" s="25">
        <v>200</v>
      </c>
      <c r="L11" s="25"/>
      <c r="M11" s="25"/>
      <c r="N11" s="25">
        <v>300</v>
      </c>
      <c r="O11" s="16" t="s">
        <v>1190</v>
      </c>
      <c r="P11" s="24" t="s">
        <v>192</v>
      </c>
    </row>
    <row r="12" ht="60" customHeight="true" spans="1:16">
      <c r="A12" s="14">
        <f>IF(C12&lt;&gt;"",MAX(A$7:A11)+1,"")</f>
        <v>5</v>
      </c>
      <c r="B12" s="18" t="s">
        <v>1191</v>
      </c>
      <c r="C12" s="16" t="s">
        <v>132</v>
      </c>
      <c r="D12" s="19" t="s">
        <v>1192</v>
      </c>
      <c r="E12" s="19" t="s">
        <v>1181</v>
      </c>
      <c r="F12" s="19" t="s">
        <v>161</v>
      </c>
      <c r="G12" s="18" t="s">
        <v>1193</v>
      </c>
      <c r="H12" s="27">
        <v>8929</v>
      </c>
      <c r="I12" s="30">
        <v>6700</v>
      </c>
      <c r="J12" s="30">
        <v>300</v>
      </c>
      <c r="K12" s="30"/>
      <c r="L12" s="30"/>
      <c r="M12" s="30"/>
      <c r="N12" s="30">
        <v>300</v>
      </c>
      <c r="O12" s="34" t="s">
        <v>1190</v>
      </c>
      <c r="P12" s="24" t="s">
        <v>192</v>
      </c>
    </row>
    <row r="13" ht="102.75" customHeight="true" spans="1:16">
      <c r="A13" s="14">
        <f>IF(C13&lt;&gt;"",MAX(A$7:A12)+1,"")</f>
        <v>6</v>
      </c>
      <c r="B13" s="18" t="s">
        <v>1194</v>
      </c>
      <c r="C13" s="16" t="s">
        <v>132</v>
      </c>
      <c r="D13" s="19" t="s">
        <v>1195</v>
      </c>
      <c r="E13" s="19" t="s">
        <v>1196</v>
      </c>
      <c r="F13" s="19" t="s">
        <v>142</v>
      </c>
      <c r="G13" s="18" t="s">
        <v>1197</v>
      </c>
      <c r="H13" s="27">
        <v>3885.51</v>
      </c>
      <c r="I13" s="30">
        <v>2358</v>
      </c>
      <c r="J13" s="30">
        <v>543</v>
      </c>
      <c r="K13" s="30">
        <v>543</v>
      </c>
      <c r="L13" s="30"/>
      <c r="M13" s="30"/>
      <c r="N13" s="30"/>
      <c r="O13" s="34" t="s">
        <v>195</v>
      </c>
      <c r="P13" s="24" t="s">
        <v>192</v>
      </c>
    </row>
    <row r="14" ht="60" customHeight="true" spans="1:16">
      <c r="A14" s="14">
        <f>IF(C14&lt;&gt;"",MAX(A$7:A13)+1,"")</f>
        <v>7</v>
      </c>
      <c r="B14" s="18" t="s">
        <v>1198</v>
      </c>
      <c r="C14" s="16" t="s">
        <v>132</v>
      </c>
      <c r="D14" s="19" t="s">
        <v>1199</v>
      </c>
      <c r="E14" s="19" t="s">
        <v>1177</v>
      </c>
      <c r="F14" s="19" t="s">
        <v>142</v>
      </c>
      <c r="G14" s="18" t="s">
        <v>1200</v>
      </c>
      <c r="H14" s="28">
        <v>70000</v>
      </c>
      <c r="I14" s="31">
        <v>50000</v>
      </c>
      <c r="J14" s="31">
        <v>15000</v>
      </c>
      <c r="K14" s="31"/>
      <c r="L14" s="31"/>
      <c r="M14" s="31">
        <v>7800</v>
      </c>
      <c r="N14" s="31">
        <v>7200</v>
      </c>
      <c r="O14" s="35" t="s">
        <v>195</v>
      </c>
      <c r="P14" s="24" t="s">
        <v>192</v>
      </c>
    </row>
  </sheetData>
  <mergeCells count="14">
    <mergeCell ref="A1:P1"/>
    <mergeCell ref="K3:N3"/>
    <mergeCell ref="A3:A4"/>
    <mergeCell ref="B3:B4"/>
    <mergeCell ref="C3:C4"/>
    <mergeCell ref="D3:D4"/>
    <mergeCell ref="E3:E4"/>
    <mergeCell ref="F3:F4"/>
    <mergeCell ref="G3:G4"/>
    <mergeCell ref="H3:H4"/>
    <mergeCell ref="I3:I4"/>
    <mergeCell ref="J3:J4"/>
    <mergeCell ref="O3:O4"/>
    <mergeCell ref="P3:P4"/>
  </mergeCells>
  <printOptions horizontalCentered="true"/>
  <pageMargins left="0.984027777777778" right="0.984027777777778" top="0.984027777777778" bottom="0.984027777777778" header="0.511805555555556" footer="0.511805555555556"/>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19"/>
  <sheetViews>
    <sheetView view="pageBreakPreview" zoomScale="80" zoomScaleNormal="70" zoomScaleSheetLayoutView="80" workbookViewId="0">
      <pane xSplit="2" ySplit="9" topLeftCell="C10" activePane="bottomRight" state="frozen"/>
      <selection/>
      <selection pane="topRight"/>
      <selection pane="bottomLeft"/>
      <selection pane="bottomRight" activeCell="E13" sqref="E13"/>
    </sheetView>
  </sheetViews>
  <sheetFormatPr defaultColWidth="9" defaultRowHeight="13.5"/>
  <cols>
    <col min="1" max="1" width="6.625" style="37" customWidth="true"/>
    <col min="2" max="2" width="25.625" style="37" customWidth="true"/>
    <col min="3" max="4" width="13.625" style="37" customWidth="true"/>
    <col min="5" max="5" width="19" style="37" customWidth="true"/>
    <col min="6" max="6" width="13.625" style="37" customWidth="true"/>
    <col min="7" max="7" width="35.625" style="37" customWidth="true"/>
    <col min="8" max="14" width="11.625" style="37" customWidth="true"/>
    <col min="15" max="15" width="13.625" style="436" customWidth="true"/>
    <col min="16" max="16" width="20.625" style="37" customWidth="true"/>
    <col min="17" max="17" width="20.625" style="37" hidden="true" customWidth="true"/>
    <col min="18" max="16384" width="9" style="37"/>
  </cols>
  <sheetData>
    <row r="1" ht="30" customHeight="true" spans="1:17">
      <c r="A1" s="162" t="s">
        <v>56</v>
      </c>
      <c r="B1" s="162"/>
      <c r="C1" s="162"/>
      <c r="D1" s="162"/>
      <c r="E1" s="162"/>
      <c r="F1" s="162"/>
      <c r="G1" s="162"/>
      <c r="H1" s="162"/>
      <c r="I1" s="162"/>
      <c r="J1" s="162"/>
      <c r="K1" s="162"/>
      <c r="L1" s="162"/>
      <c r="M1" s="162"/>
      <c r="N1" s="162"/>
      <c r="O1" s="162"/>
      <c r="P1" s="162"/>
      <c r="Q1" s="458"/>
    </row>
    <row r="2" ht="30" customHeight="true" spans="1:17">
      <c r="A2" s="164"/>
      <c r="B2" s="164"/>
      <c r="C2" s="164"/>
      <c r="D2" s="164"/>
      <c r="E2" s="164"/>
      <c r="F2" s="164"/>
      <c r="G2" s="164"/>
      <c r="H2" s="444"/>
      <c r="I2" s="186"/>
      <c r="J2" s="186"/>
      <c r="K2" s="166"/>
      <c r="L2" s="186"/>
      <c r="M2" s="186"/>
      <c r="N2" s="454"/>
      <c r="O2" s="455"/>
      <c r="P2" s="456" t="s">
        <v>57</v>
      </c>
      <c r="Q2" s="459"/>
    </row>
    <row r="3" ht="24.95" customHeight="true" spans="1:17">
      <c r="A3" s="33" t="s">
        <v>58</v>
      </c>
      <c r="B3" s="33" t="s">
        <v>59</v>
      </c>
      <c r="C3" s="33" t="s">
        <v>60</v>
      </c>
      <c r="D3" s="33" t="s">
        <v>61</v>
      </c>
      <c r="E3" s="33" t="s">
        <v>62</v>
      </c>
      <c r="F3" s="33" t="s">
        <v>63</v>
      </c>
      <c r="G3" s="33" t="s">
        <v>64</v>
      </c>
      <c r="H3" s="80" t="s">
        <v>65</v>
      </c>
      <c r="I3" s="80" t="s">
        <v>66</v>
      </c>
      <c r="J3" s="80" t="s">
        <v>67</v>
      </c>
      <c r="K3" s="80" t="s">
        <v>68</v>
      </c>
      <c r="L3" s="80"/>
      <c r="M3" s="80"/>
      <c r="N3" s="80"/>
      <c r="O3" s="33" t="s">
        <v>69</v>
      </c>
      <c r="P3" s="33" t="s">
        <v>70</v>
      </c>
      <c r="Q3" s="33" t="s">
        <v>71</v>
      </c>
    </row>
    <row r="4" ht="24.95" customHeight="true" spans="1:17">
      <c r="A4" s="33"/>
      <c r="B4" s="33"/>
      <c r="C4" s="33"/>
      <c r="D4" s="33"/>
      <c r="E4" s="33"/>
      <c r="F4" s="33"/>
      <c r="G4" s="33"/>
      <c r="H4" s="80"/>
      <c r="I4" s="80"/>
      <c r="J4" s="80"/>
      <c r="K4" s="59" t="s">
        <v>72</v>
      </c>
      <c r="L4" s="59" t="s">
        <v>73</v>
      </c>
      <c r="M4" s="59" t="s">
        <v>74</v>
      </c>
      <c r="N4" s="59" t="s">
        <v>75</v>
      </c>
      <c r="O4" s="33"/>
      <c r="P4" s="33"/>
      <c r="Q4" s="33"/>
    </row>
    <row r="5" ht="24.95" customHeight="true" spans="1:17">
      <c r="A5" s="59"/>
      <c r="B5" s="58" t="s">
        <v>76</v>
      </c>
      <c r="C5" s="59">
        <f>SUM(C6:C8)</f>
        <v>4</v>
      </c>
      <c r="D5" s="59"/>
      <c r="E5" s="101"/>
      <c r="F5" s="59"/>
      <c r="G5" s="58"/>
      <c r="H5" s="85">
        <f>SUM(H10:H15)</f>
        <v>1444554.8851</v>
      </c>
      <c r="I5" s="85">
        <f t="shared" ref="I5:N5" si="0">SUM(I10:I15)</f>
        <v>190500</v>
      </c>
      <c r="J5" s="85">
        <f t="shared" si="0"/>
        <v>149000</v>
      </c>
      <c r="K5" s="85"/>
      <c r="L5" s="85"/>
      <c r="M5" s="85"/>
      <c r="N5" s="85">
        <f t="shared" si="0"/>
        <v>149000</v>
      </c>
      <c r="O5" s="59"/>
      <c r="P5" s="101"/>
      <c r="Q5" s="101"/>
    </row>
    <row r="6" ht="24.95" customHeight="true" spans="1:17">
      <c r="A6" s="59" t="s">
        <v>77</v>
      </c>
      <c r="B6" s="58" t="s">
        <v>78</v>
      </c>
      <c r="C6" s="59">
        <v>2</v>
      </c>
      <c r="D6" s="437"/>
      <c r="E6" s="445"/>
      <c r="F6" s="437"/>
      <c r="G6" s="446"/>
      <c r="H6" s="85">
        <f>SUM(H10:H11)</f>
        <v>839036.8851</v>
      </c>
      <c r="I6" s="85">
        <f t="shared" ref="I6:N6" si="1">SUM(I10:I11)</f>
        <v>171000</v>
      </c>
      <c r="J6" s="85">
        <f t="shared" si="1"/>
        <v>137000</v>
      </c>
      <c r="K6" s="85"/>
      <c r="L6" s="85"/>
      <c r="M6" s="85"/>
      <c r="N6" s="85">
        <f t="shared" si="1"/>
        <v>137000</v>
      </c>
      <c r="O6" s="59"/>
      <c r="P6" s="445"/>
      <c r="Q6" s="445"/>
    </row>
    <row r="7" ht="24.95" customHeight="true" spans="1:17">
      <c r="A7" s="59" t="s">
        <v>79</v>
      </c>
      <c r="B7" s="58" t="s">
        <v>80</v>
      </c>
      <c r="C7" s="59">
        <v>1</v>
      </c>
      <c r="D7" s="437"/>
      <c r="E7" s="445"/>
      <c r="F7" s="437"/>
      <c r="G7" s="446"/>
      <c r="H7" s="85">
        <f>SUM(H13:H13)</f>
        <v>598318</v>
      </c>
      <c r="I7" s="85">
        <f t="shared" ref="I7:N7" si="2">SUM(I13:I13)</f>
        <v>16000</v>
      </c>
      <c r="J7" s="85">
        <f t="shared" si="2"/>
        <v>10000</v>
      </c>
      <c r="K7" s="85"/>
      <c r="L7" s="85"/>
      <c r="M7" s="85"/>
      <c r="N7" s="85">
        <f t="shared" si="2"/>
        <v>10000</v>
      </c>
      <c r="O7" s="59"/>
      <c r="P7" s="445"/>
      <c r="Q7" s="445"/>
    </row>
    <row r="8" ht="24.95" customHeight="true" spans="1:17">
      <c r="A8" s="59" t="s">
        <v>81</v>
      </c>
      <c r="B8" s="58" t="s">
        <v>82</v>
      </c>
      <c r="C8" s="59">
        <v>1</v>
      </c>
      <c r="D8" s="437"/>
      <c r="E8" s="445"/>
      <c r="F8" s="437"/>
      <c r="G8" s="446"/>
      <c r="H8" s="85">
        <f>H15</f>
        <v>7200</v>
      </c>
      <c r="I8" s="85">
        <f t="shared" ref="I8:N8" si="3">I15</f>
        <v>3500</v>
      </c>
      <c r="J8" s="85">
        <f t="shared" si="3"/>
        <v>2000</v>
      </c>
      <c r="K8" s="85"/>
      <c r="L8" s="85"/>
      <c r="M8" s="85"/>
      <c r="N8" s="85">
        <f t="shared" si="3"/>
        <v>2000</v>
      </c>
      <c r="O8" s="59"/>
      <c r="P8" s="445"/>
      <c r="Q8" s="445"/>
    </row>
    <row r="9" ht="24.95" customHeight="true" spans="1:17">
      <c r="A9" s="438"/>
      <c r="B9" s="439" t="s">
        <v>83</v>
      </c>
      <c r="C9" s="438"/>
      <c r="D9" s="438"/>
      <c r="E9" s="447"/>
      <c r="F9" s="438"/>
      <c r="G9" s="439"/>
      <c r="H9" s="438"/>
      <c r="I9" s="438"/>
      <c r="J9" s="438"/>
      <c r="K9" s="438"/>
      <c r="L9" s="438"/>
      <c r="M9" s="438"/>
      <c r="N9" s="438"/>
      <c r="O9" s="457"/>
      <c r="P9" s="457"/>
      <c r="Q9" s="457"/>
    </row>
    <row r="10" ht="76.5" customHeight="true" spans="1:17">
      <c r="A10" s="65">
        <f>IF(C10&lt;&gt;"",MAX(A9:A$9)+1,"")</f>
        <v>1</v>
      </c>
      <c r="B10" s="440" t="s">
        <v>84</v>
      </c>
      <c r="C10" s="441" t="s">
        <v>85</v>
      </c>
      <c r="D10" s="441" t="s">
        <v>86</v>
      </c>
      <c r="E10" s="448" t="s">
        <v>87</v>
      </c>
      <c r="F10" s="441" t="s">
        <v>88</v>
      </c>
      <c r="G10" s="440" t="s">
        <v>89</v>
      </c>
      <c r="H10" s="449">
        <v>30436.8851</v>
      </c>
      <c r="I10" s="441">
        <v>11000</v>
      </c>
      <c r="J10" s="441">
        <v>17000</v>
      </c>
      <c r="K10" s="441"/>
      <c r="L10" s="441"/>
      <c r="M10" s="441"/>
      <c r="N10" s="441">
        <v>17000</v>
      </c>
      <c r="O10" s="441" t="s">
        <v>90</v>
      </c>
      <c r="P10" s="440" t="s">
        <v>91</v>
      </c>
      <c r="Q10" s="440" t="s">
        <v>92</v>
      </c>
    </row>
    <row r="11" ht="33.95" customHeight="true" spans="1:17">
      <c r="A11" s="65">
        <f>IF(C11&lt;&gt;"",MAX(A$9:A10)+1,"")</f>
        <v>2</v>
      </c>
      <c r="B11" s="440" t="s">
        <v>93</v>
      </c>
      <c r="C11" s="441" t="s">
        <v>85</v>
      </c>
      <c r="D11" s="441" t="s">
        <v>94</v>
      </c>
      <c r="E11" s="450" t="s">
        <v>95</v>
      </c>
      <c r="F11" s="441" t="s">
        <v>96</v>
      </c>
      <c r="G11" s="451" t="s">
        <v>97</v>
      </c>
      <c r="H11" s="441">
        <v>808600</v>
      </c>
      <c r="I11" s="441">
        <v>160000</v>
      </c>
      <c r="J11" s="441">
        <v>120000</v>
      </c>
      <c r="K11" s="452"/>
      <c r="L11" s="452"/>
      <c r="M11" s="452"/>
      <c r="N11" s="441">
        <v>120000</v>
      </c>
      <c r="O11" s="441" t="s">
        <v>98</v>
      </c>
      <c r="P11" s="440" t="s">
        <v>99</v>
      </c>
      <c r="Q11" s="440" t="s">
        <v>100</v>
      </c>
    </row>
    <row r="12" ht="20.1" customHeight="true" spans="1:17">
      <c r="A12" s="65" t="str">
        <f>IF(C12&lt;&gt;"",MAX(A$9:A11)+1,"")</f>
        <v/>
      </c>
      <c r="B12" s="439" t="s">
        <v>101</v>
      </c>
      <c r="C12" s="442"/>
      <c r="D12" s="442"/>
      <c r="E12" s="448"/>
      <c r="F12" s="441"/>
      <c r="G12" s="440"/>
      <c r="H12" s="438"/>
      <c r="I12" s="438"/>
      <c r="J12" s="438"/>
      <c r="K12" s="438"/>
      <c r="L12" s="438"/>
      <c r="M12" s="438"/>
      <c r="N12" s="438"/>
      <c r="O12" s="457"/>
      <c r="P12" s="457"/>
      <c r="Q12" s="457"/>
    </row>
    <row r="13" ht="63" customHeight="true" spans="1:17">
      <c r="A13" s="65">
        <f>IF(C13&lt;&gt;"",MAX(A$9:A12)+1,"")</f>
        <v>3</v>
      </c>
      <c r="B13" s="440" t="s">
        <v>102</v>
      </c>
      <c r="C13" s="441" t="s">
        <v>85</v>
      </c>
      <c r="D13" s="441" t="s">
        <v>103</v>
      </c>
      <c r="E13" s="441" t="s">
        <v>104</v>
      </c>
      <c r="F13" s="441" t="s">
        <v>105</v>
      </c>
      <c r="G13" s="451" t="s">
        <v>106</v>
      </c>
      <c r="H13" s="441">
        <v>598318</v>
      </c>
      <c r="I13" s="441">
        <v>16000</v>
      </c>
      <c r="J13" s="441">
        <v>10000</v>
      </c>
      <c r="K13" s="441"/>
      <c r="L13" s="453"/>
      <c r="M13" s="441"/>
      <c r="N13" s="441">
        <v>10000</v>
      </c>
      <c r="O13" s="441" t="s">
        <v>107</v>
      </c>
      <c r="P13" s="451" t="s">
        <v>108</v>
      </c>
      <c r="Q13" s="451" t="s">
        <v>109</v>
      </c>
    </row>
    <row r="14" ht="24.95" customHeight="true" spans="1:17">
      <c r="A14" s="65" t="str">
        <f>IF(C14&lt;&gt;"",MAX(A$9:A13)+1,"")</f>
        <v/>
      </c>
      <c r="B14" s="443" t="s">
        <v>110</v>
      </c>
      <c r="C14" s="438"/>
      <c r="D14" s="438"/>
      <c r="E14" s="438"/>
      <c r="F14" s="438"/>
      <c r="G14" s="439"/>
      <c r="H14" s="438"/>
      <c r="I14" s="438"/>
      <c r="J14" s="438"/>
      <c r="K14" s="438"/>
      <c r="L14" s="438"/>
      <c r="M14" s="438"/>
      <c r="N14" s="438"/>
      <c r="O14" s="438"/>
      <c r="P14" s="457"/>
      <c r="Q14" s="457"/>
    </row>
    <row r="15" ht="81.75" customHeight="true" spans="1:17">
      <c r="A15" s="65">
        <f>IF(C15&lt;&gt;"",MAX(A$9:A14)+1,"")</f>
        <v>4</v>
      </c>
      <c r="B15" s="440" t="s">
        <v>111</v>
      </c>
      <c r="C15" s="441" t="s">
        <v>85</v>
      </c>
      <c r="D15" s="19" t="s">
        <v>112</v>
      </c>
      <c r="E15" s="19" t="s">
        <v>113</v>
      </c>
      <c r="F15" s="19" t="s">
        <v>114</v>
      </c>
      <c r="G15" s="92" t="s">
        <v>115</v>
      </c>
      <c r="H15" s="441">
        <v>7200</v>
      </c>
      <c r="I15" s="441">
        <v>3500</v>
      </c>
      <c r="J15" s="441">
        <v>2000</v>
      </c>
      <c r="K15" s="441"/>
      <c r="L15" s="451"/>
      <c r="M15" s="451"/>
      <c r="N15" s="441">
        <v>2000</v>
      </c>
      <c r="O15" s="441" t="s">
        <v>90</v>
      </c>
      <c r="P15" s="440" t="s">
        <v>116</v>
      </c>
      <c r="Q15" s="440" t="s">
        <v>117</v>
      </c>
    </row>
    <row r="19" spans="13:13">
      <c r="M19" s="37">
        <f>28/81</f>
        <v>0.345679012345679</v>
      </c>
    </row>
  </sheetData>
  <mergeCells count="16">
    <mergeCell ref="A1:P1"/>
    <mergeCell ref="A2:G2"/>
    <mergeCell ref="K3:N3"/>
    <mergeCell ref="A3:A4"/>
    <mergeCell ref="B3:B4"/>
    <mergeCell ref="C3:C4"/>
    <mergeCell ref="D3:D4"/>
    <mergeCell ref="E3:E4"/>
    <mergeCell ref="F3:F4"/>
    <mergeCell ref="G3:G4"/>
    <mergeCell ref="H3:H4"/>
    <mergeCell ref="I3:I4"/>
    <mergeCell ref="J3:J4"/>
    <mergeCell ref="O3:O4"/>
    <mergeCell ref="P3:P4"/>
    <mergeCell ref="Q3:Q4"/>
  </mergeCells>
  <printOptions horizontalCentered="true"/>
  <pageMargins left="0.984027777777778" right="0.984027777777778" top="0.984027777777778" bottom="0.984027777777778" header="0.313888888888889" footer="0.313888888888889"/>
  <pageSetup paperSize="9" scale="52" fitToHeight="0" orientation="landscape"/>
  <headerFooter/>
  <rowBreaks count="1" manualBreakCount="1">
    <brk id="1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67"/>
  <sheetViews>
    <sheetView view="pageBreakPreview" zoomScale="90" zoomScaleNormal="60" zoomScaleSheetLayoutView="90" workbookViewId="0">
      <pane xSplit="3" ySplit="5" topLeftCell="D40" activePane="bottomRight" state="frozen"/>
      <selection/>
      <selection pane="topRight"/>
      <selection pane="bottomLeft"/>
      <selection pane="bottomRight" activeCell="G3" sqref="G3:G4"/>
    </sheetView>
  </sheetViews>
  <sheetFormatPr defaultColWidth="9" defaultRowHeight="14.25"/>
  <cols>
    <col min="1" max="1" width="6.625" style="363" customWidth="true"/>
    <col min="2" max="2" width="25.625" style="341" customWidth="true"/>
    <col min="3" max="4" width="13.625" style="342" customWidth="true"/>
    <col min="5" max="5" width="18.5" style="342" customWidth="true"/>
    <col min="6" max="6" width="12.625" style="342" customWidth="true"/>
    <col min="7" max="7" width="35.625" style="341" customWidth="true"/>
    <col min="8" max="14" width="11.625" style="342" customWidth="true"/>
    <col min="15" max="15" width="13.625" style="342" customWidth="true"/>
    <col min="16" max="16" width="22.25" style="363" customWidth="true"/>
    <col min="17" max="17" width="20.625" style="363" hidden="true" customWidth="true"/>
    <col min="18" max="37" width="9" style="363"/>
    <col min="38" max="38" width="9" style="363" customWidth="true"/>
    <col min="39" max="16384" width="9" style="363"/>
  </cols>
  <sheetData>
    <row r="1" ht="30" customHeight="true" spans="1:17">
      <c r="A1" s="204" t="s">
        <v>118</v>
      </c>
      <c r="B1" s="222"/>
      <c r="C1" s="204"/>
      <c r="D1" s="204"/>
      <c r="E1" s="204"/>
      <c r="F1" s="204"/>
      <c r="G1" s="222"/>
      <c r="H1" s="204"/>
      <c r="I1" s="204"/>
      <c r="J1" s="204"/>
      <c r="K1" s="204"/>
      <c r="L1" s="204"/>
      <c r="M1" s="204"/>
      <c r="N1" s="204"/>
      <c r="O1" s="204"/>
      <c r="P1" s="223"/>
      <c r="Q1" s="335"/>
    </row>
    <row r="2" s="336" customFormat="true" ht="30" customHeight="true" spans="1:17">
      <c r="A2" s="250" t="s">
        <v>57</v>
      </c>
      <c r="B2" s="331"/>
      <c r="C2" s="327"/>
      <c r="D2" s="327"/>
      <c r="E2" s="327"/>
      <c r="F2" s="327"/>
      <c r="G2" s="331"/>
      <c r="H2" s="327"/>
      <c r="I2" s="327"/>
      <c r="J2" s="327"/>
      <c r="K2" s="327"/>
      <c r="L2" s="327"/>
      <c r="M2" s="327"/>
      <c r="N2" s="327"/>
      <c r="O2" s="327"/>
      <c r="P2" s="250"/>
      <c r="Q2" s="250"/>
    </row>
    <row r="3" s="337" customFormat="true" ht="24.95" customHeight="true" spans="1:17">
      <c r="A3" s="33" t="s">
        <v>58</v>
      </c>
      <c r="B3" s="33" t="s">
        <v>59</v>
      </c>
      <c r="C3" s="33" t="s">
        <v>60</v>
      </c>
      <c r="D3" s="33" t="s">
        <v>61</v>
      </c>
      <c r="E3" s="33" t="s">
        <v>62</v>
      </c>
      <c r="F3" s="33" t="s">
        <v>63</v>
      </c>
      <c r="G3" s="33" t="s">
        <v>64</v>
      </c>
      <c r="H3" s="33" t="s">
        <v>65</v>
      </c>
      <c r="I3" s="33" t="s">
        <v>119</v>
      </c>
      <c r="J3" s="33" t="s">
        <v>67</v>
      </c>
      <c r="K3" s="80" t="s">
        <v>68</v>
      </c>
      <c r="L3" s="80"/>
      <c r="M3" s="80"/>
      <c r="N3" s="80"/>
      <c r="O3" s="33" t="s">
        <v>69</v>
      </c>
      <c r="P3" s="33" t="s">
        <v>70</v>
      </c>
      <c r="Q3" s="33" t="s">
        <v>71</v>
      </c>
    </row>
    <row r="4" s="337" customFormat="true" ht="24.95" customHeight="true" spans="1:17">
      <c r="A4" s="33"/>
      <c r="B4" s="33"/>
      <c r="C4" s="33"/>
      <c r="D4" s="33"/>
      <c r="E4" s="33"/>
      <c r="F4" s="33"/>
      <c r="G4" s="33"/>
      <c r="H4" s="33"/>
      <c r="I4" s="33"/>
      <c r="J4" s="33"/>
      <c r="K4" s="59" t="s">
        <v>72</v>
      </c>
      <c r="L4" s="59" t="s">
        <v>73</v>
      </c>
      <c r="M4" s="59" t="s">
        <v>74</v>
      </c>
      <c r="N4" s="59" t="s">
        <v>75</v>
      </c>
      <c r="O4" s="33"/>
      <c r="P4" s="33"/>
      <c r="Q4" s="33"/>
    </row>
    <row r="5" s="338" customFormat="true" ht="24.95" customHeight="true" spans="1:17">
      <c r="A5" s="251"/>
      <c r="B5" s="252" t="s">
        <v>76</v>
      </c>
      <c r="C5" s="253">
        <f>SUM(C13:C15)</f>
        <v>42</v>
      </c>
      <c r="D5" s="254"/>
      <c r="E5" s="254"/>
      <c r="F5" s="254"/>
      <c r="G5" s="263"/>
      <c r="H5" s="253">
        <f t="shared" ref="H5:N5" si="0">SUM(H6:H12)</f>
        <v>1226291</v>
      </c>
      <c r="I5" s="253">
        <f t="shared" si="0"/>
        <v>269335</v>
      </c>
      <c r="J5" s="253">
        <f t="shared" si="0"/>
        <v>205309</v>
      </c>
      <c r="K5" s="253">
        <f t="shared" si="0"/>
        <v>49400</v>
      </c>
      <c r="L5" s="253">
        <f t="shared" si="0"/>
        <v>10000</v>
      </c>
      <c r="M5" s="253">
        <f t="shared" si="0"/>
        <v>2000</v>
      </c>
      <c r="N5" s="253">
        <f t="shared" si="0"/>
        <v>143909</v>
      </c>
      <c r="O5" s="254"/>
      <c r="P5" s="263"/>
      <c r="Q5" s="263"/>
    </row>
    <row r="6" s="338" customFormat="true" ht="24.95" customHeight="true" spans="1:17">
      <c r="A6" s="255" t="s">
        <v>77</v>
      </c>
      <c r="B6" s="252" t="s">
        <v>120</v>
      </c>
      <c r="C6" s="253">
        <v>26</v>
      </c>
      <c r="D6" s="254"/>
      <c r="E6" s="254"/>
      <c r="F6" s="254"/>
      <c r="G6" s="263"/>
      <c r="H6" s="253">
        <f>SUM(H18:H45)</f>
        <v>570337</v>
      </c>
      <c r="I6" s="253">
        <f t="shared" ref="I6:N6" si="1">SUM(I18:I45)</f>
        <v>64063</v>
      </c>
      <c r="J6" s="253">
        <f t="shared" si="1"/>
        <v>113719</v>
      </c>
      <c r="K6" s="253">
        <f t="shared" si="1"/>
        <v>44100</v>
      </c>
      <c r="L6" s="253">
        <f t="shared" si="1"/>
        <v>10000</v>
      </c>
      <c r="M6" s="253"/>
      <c r="N6" s="253">
        <f t="shared" si="1"/>
        <v>59619</v>
      </c>
      <c r="O6" s="254"/>
      <c r="P6" s="263"/>
      <c r="Q6" s="263"/>
    </row>
    <row r="7" s="338" customFormat="true" ht="24.95" customHeight="true" spans="1:17">
      <c r="A7" s="255" t="s">
        <v>79</v>
      </c>
      <c r="B7" s="252" t="s">
        <v>121</v>
      </c>
      <c r="C7" s="253">
        <v>2</v>
      </c>
      <c r="D7" s="254"/>
      <c r="E7" s="254"/>
      <c r="F7" s="254"/>
      <c r="G7" s="263"/>
      <c r="H7" s="253">
        <f>SUM(H47:H48)</f>
        <v>162996</v>
      </c>
      <c r="I7" s="253">
        <f t="shared" ref="I7:N7" si="2">SUM(I47:I48)</f>
        <v>3800</v>
      </c>
      <c r="J7" s="253">
        <f t="shared" si="2"/>
        <v>22800</v>
      </c>
      <c r="K7" s="253">
        <f t="shared" si="2"/>
        <v>1100</v>
      </c>
      <c r="L7" s="253"/>
      <c r="M7" s="253"/>
      <c r="N7" s="253">
        <f t="shared" si="2"/>
        <v>21700</v>
      </c>
      <c r="O7" s="254"/>
      <c r="P7" s="263"/>
      <c r="Q7" s="263"/>
    </row>
    <row r="8" s="338" customFormat="true" ht="24.95" customHeight="true" spans="1:17">
      <c r="A8" s="255" t="s">
        <v>81</v>
      </c>
      <c r="B8" s="252" t="s">
        <v>122</v>
      </c>
      <c r="C8" s="253">
        <v>3</v>
      </c>
      <c r="D8" s="254"/>
      <c r="E8" s="254"/>
      <c r="F8" s="254"/>
      <c r="G8" s="263"/>
      <c r="H8" s="253">
        <f>SUM(H50:H52)</f>
        <v>277771</v>
      </c>
      <c r="I8" s="253">
        <f t="shared" ref="I8:N8" si="3">SUM(I50:I52)</f>
        <v>146390</v>
      </c>
      <c r="J8" s="253">
        <f t="shared" si="3"/>
        <v>20000</v>
      </c>
      <c r="K8" s="253"/>
      <c r="L8" s="253"/>
      <c r="M8" s="253"/>
      <c r="N8" s="253">
        <f t="shared" si="3"/>
        <v>20000</v>
      </c>
      <c r="O8" s="254"/>
      <c r="P8" s="263"/>
      <c r="Q8" s="263"/>
    </row>
    <row r="9" s="338" customFormat="true" ht="24.95" customHeight="true" spans="1:17">
      <c r="A9" s="255" t="s">
        <v>123</v>
      </c>
      <c r="B9" s="252" t="s">
        <v>124</v>
      </c>
      <c r="C9" s="253">
        <v>2</v>
      </c>
      <c r="D9" s="254"/>
      <c r="E9" s="254"/>
      <c r="F9" s="254"/>
      <c r="G9" s="263"/>
      <c r="H9" s="253">
        <f>SUM(H54:H55)</f>
        <v>50922</v>
      </c>
      <c r="I9" s="253">
        <f t="shared" ref="I9:N9" si="4">SUM(I54:I55)</f>
        <v>34332</v>
      </c>
      <c r="J9" s="253">
        <f t="shared" si="4"/>
        <v>16590</v>
      </c>
      <c r="K9" s="253"/>
      <c r="L9" s="253"/>
      <c r="M9" s="253"/>
      <c r="N9" s="253">
        <f t="shared" si="4"/>
        <v>16590</v>
      </c>
      <c r="O9" s="254"/>
      <c r="P9" s="263"/>
      <c r="Q9" s="263"/>
    </row>
    <row r="10" s="338" customFormat="true" ht="24.95" customHeight="true" spans="1:17">
      <c r="A10" s="255" t="s">
        <v>125</v>
      </c>
      <c r="B10" s="252" t="s">
        <v>126</v>
      </c>
      <c r="C10" s="253">
        <v>1</v>
      </c>
      <c r="D10" s="254"/>
      <c r="E10" s="254"/>
      <c r="F10" s="254"/>
      <c r="G10" s="263"/>
      <c r="H10" s="253">
        <f>SUM(H57:H57)</f>
        <v>42876</v>
      </c>
      <c r="I10" s="253">
        <f t="shared" ref="I10:N10" si="5">SUM(I57:I57)</f>
        <v>5000</v>
      </c>
      <c r="J10" s="253">
        <f t="shared" si="5"/>
        <v>10000</v>
      </c>
      <c r="K10" s="253"/>
      <c r="L10" s="253"/>
      <c r="M10" s="253"/>
      <c r="N10" s="253">
        <f t="shared" si="5"/>
        <v>10000</v>
      </c>
      <c r="O10" s="254"/>
      <c r="P10" s="263"/>
      <c r="Q10" s="263"/>
    </row>
    <row r="11" s="338" customFormat="true" ht="24.95" customHeight="true" spans="1:17">
      <c r="A11" s="255" t="s">
        <v>127</v>
      </c>
      <c r="B11" s="252" t="s">
        <v>128</v>
      </c>
      <c r="C11" s="253">
        <v>4</v>
      </c>
      <c r="D11" s="254"/>
      <c r="E11" s="254"/>
      <c r="F11" s="254"/>
      <c r="G11" s="263"/>
      <c r="H11" s="253">
        <f>SUM(H59:H62)</f>
        <v>8877</v>
      </c>
      <c r="I11" s="253">
        <f t="shared" ref="I11:N11" si="6">SUM(I59:I62)</f>
        <v>3600</v>
      </c>
      <c r="J11" s="253">
        <f t="shared" si="6"/>
        <v>3400</v>
      </c>
      <c r="K11" s="253">
        <f t="shared" si="6"/>
        <v>2400</v>
      </c>
      <c r="L11" s="253"/>
      <c r="M11" s="253"/>
      <c r="N11" s="253">
        <f t="shared" si="6"/>
        <v>1000</v>
      </c>
      <c r="O11" s="254"/>
      <c r="P11" s="263"/>
      <c r="Q11" s="263"/>
    </row>
    <row r="12" s="338" customFormat="true" ht="24.95" customHeight="true" spans="1:17">
      <c r="A12" s="255" t="s">
        <v>129</v>
      </c>
      <c r="B12" s="252" t="s">
        <v>130</v>
      </c>
      <c r="C12" s="253">
        <v>4</v>
      </c>
      <c r="D12" s="254"/>
      <c r="E12" s="254"/>
      <c r="F12" s="254"/>
      <c r="G12" s="263"/>
      <c r="H12" s="253">
        <f>SUM(H64:H67)</f>
        <v>112512</v>
      </c>
      <c r="I12" s="253">
        <f t="shared" ref="I12:N12" si="7">SUM(I64:I67)</f>
        <v>12150</v>
      </c>
      <c r="J12" s="253">
        <f t="shared" si="7"/>
        <v>18800</v>
      </c>
      <c r="K12" s="253">
        <f t="shared" si="7"/>
        <v>1800</v>
      </c>
      <c r="L12" s="253"/>
      <c r="M12" s="253">
        <f t="shared" si="7"/>
        <v>2000</v>
      </c>
      <c r="N12" s="253">
        <f t="shared" si="7"/>
        <v>15000</v>
      </c>
      <c r="O12" s="254"/>
      <c r="P12" s="263"/>
      <c r="Q12" s="263"/>
    </row>
    <row r="13" s="338" customFormat="true" ht="24.95" customHeight="true" spans="1:17">
      <c r="A13" s="255"/>
      <c r="B13" s="252" t="s">
        <v>131</v>
      </c>
      <c r="C13" s="254">
        <f>COUNTIF($C$18:$C$67,"新建")</f>
        <v>4</v>
      </c>
      <c r="D13" s="254"/>
      <c r="E13" s="254"/>
      <c r="F13" s="254"/>
      <c r="G13" s="263"/>
      <c r="H13" s="85">
        <f>SUMIF($C$18:$C$67,"新建",H18:H67)</f>
        <v>241082</v>
      </c>
      <c r="I13" s="85"/>
      <c r="J13" s="85">
        <f t="shared" ref="J13:N13" si="8">SUMIF($C$18:$C$67,"新建",J18:J67)</f>
        <v>30000</v>
      </c>
      <c r="K13" s="85">
        <f t="shared" si="8"/>
        <v>10000</v>
      </c>
      <c r="L13" s="85"/>
      <c r="M13" s="85"/>
      <c r="N13" s="85">
        <f t="shared" si="8"/>
        <v>20000</v>
      </c>
      <c r="O13" s="254"/>
      <c r="P13" s="263"/>
      <c r="Q13" s="263"/>
    </row>
    <row r="14" s="338" customFormat="true" ht="24.95" customHeight="true" spans="1:17">
      <c r="A14" s="255"/>
      <c r="B14" s="252" t="s">
        <v>85</v>
      </c>
      <c r="C14" s="254">
        <f>COUNTIF($C$18:$C$67,"续建")</f>
        <v>16</v>
      </c>
      <c r="D14" s="254"/>
      <c r="E14" s="254"/>
      <c r="F14" s="254"/>
      <c r="G14" s="263"/>
      <c r="H14" s="85">
        <f>SUMIF($C$18:$C$67,"续建",H18:H67)</f>
        <v>756819</v>
      </c>
      <c r="I14" s="85">
        <f t="shared" ref="I14:N14" si="9">SUMIF($C$18:$C$67,"续建",I18:I67)</f>
        <v>116958</v>
      </c>
      <c r="J14" s="85">
        <f t="shared" si="9"/>
        <v>116400</v>
      </c>
      <c r="K14" s="85">
        <f t="shared" si="9"/>
        <v>19500</v>
      </c>
      <c r="L14" s="85"/>
      <c r="M14" s="85">
        <f t="shared" si="9"/>
        <v>2000</v>
      </c>
      <c r="N14" s="85">
        <f t="shared" si="9"/>
        <v>94900</v>
      </c>
      <c r="O14" s="254"/>
      <c r="P14" s="263"/>
      <c r="Q14" s="263"/>
    </row>
    <row r="15" s="338" customFormat="true" ht="24.95" customHeight="true" spans="1:17">
      <c r="A15" s="255"/>
      <c r="B15" s="252" t="s">
        <v>132</v>
      </c>
      <c r="C15" s="254">
        <f>COUNTIF($C$18:$C$67,"竣工")</f>
        <v>22</v>
      </c>
      <c r="D15" s="254"/>
      <c r="E15" s="254"/>
      <c r="F15" s="254"/>
      <c r="G15" s="263"/>
      <c r="H15" s="85">
        <f>SUMIF($C$18:$C$67,"竣工",H18:H67)</f>
        <v>228390</v>
      </c>
      <c r="I15" s="85">
        <f t="shared" ref="I15:N15" si="10">SUMIF($C$18:$C$67,"竣工",I18:I67)</f>
        <v>152377</v>
      </c>
      <c r="J15" s="85">
        <f t="shared" si="10"/>
        <v>58909</v>
      </c>
      <c r="K15" s="85">
        <f t="shared" si="10"/>
        <v>19900</v>
      </c>
      <c r="L15" s="85">
        <f t="shared" si="10"/>
        <v>10000</v>
      </c>
      <c r="M15" s="85"/>
      <c r="N15" s="85">
        <f t="shared" si="10"/>
        <v>29009</v>
      </c>
      <c r="O15" s="254"/>
      <c r="P15" s="263"/>
      <c r="Q15" s="263"/>
    </row>
    <row r="16" s="336" customFormat="true" ht="24.95" customHeight="true" spans="1:17">
      <c r="A16" s="256"/>
      <c r="B16" s="257" t="s">
        <v>133</v>
      </c>
      <c r="C16" s="256"/>
      <c r="D16" s="254"/>
      <c r="E16" s="254"/>
      <c r="F16" s="254"/>
      <c r="G16" s="263"/>
      <c r="H16" s="264"/>
      <c r="I16" s="264"/>
      <c r="J16" s="264"/>
      <c r="K16" s="264"/>
      <c r="L16" s="264"/>
      <c r="M16" s="264"/>
      <c r="N16" s="264"/>
      <c r="O16" s="254"/>
      <c r="P16" s="263"/>
      <c r="Q16" s="263"/>
    </row>
    <row r="17" ht="24.95" customHeight="true" spans="1:17">
      <c r="A17" s="357"/>
      <c r="B17" s="75" t="s">
        <v>131</v>
      </c>
      <c r="C17" s="34"/>
      <c r="D17" s="34"/>
      <c r="E17" s="34"/>
      <c r="F17" s="34"/>
      <c r="G17" s="283"/>
      <c r="H17" s="34"/>
      <c r="I17" s="34"/>
      <c r="J17" s="34"/>
      <c r="K17" s="34"/>
      <c r="L17" s="34"/>
      <c r="M17" s="34"/>
      <c r="N17" s="34"/>
      <c r="O17" s="34"/>
      <c r="P17" s="357"/>
      <c r="Q17" s="357"/>
    </row>
    <row r="18" ht="39" customHeight="true" spans="1:17">
      <c r="A18" s="65">
        <f>IF(C18&lt;&gt;"",MAX(A$17:A17)+1,"")</f>
        <v>1</v>
      </c>
      <c r="B18" s="283" t="s">
        <v>134</v>
      </c>
      <c r="C18" s="34" t="s">
        <v>131</v>
      </c>
      <c r="D18" s="34" t="s">
        <v>94</v>
      </c>
      <c r="E18" s="65" t="s">
        <v>135</v>
      </c>
      <c r="F18" s="34" t="s">
        <v>136</v>
      </c>
      <c r="G18" s="283" t="s">
        <v>137</v>
      </c>
      <c r="H18" s="30">
        <v>6000</v>
      </c>
      <c r="I18" s="34"/>
      <c r="J18" s="34">
        <v>3000</v>
      </c>
      <c r="K18" s="34">
        <v>3000</v>
      </c>
      <c r="L18" s="34"/>
      <c r="M18" s="34"/>
      <c r="N18" s="34"/>
      <c r="O18" s="34" t="s">
        <v>138</v>
      </c>
      <c r="P18" s="357" t="s">
        <v>139</v>
      </c>
      <c r="Q18" s="357"/>
    </row>
    <row r="19" ht="48" customHeight="true" spans="1:17">
      <c r="A19" s="65">
        <f>IF(C19&lt;&gt;"",MAX(A$17:A18)+1,"")</f>
        <v>2</v>
      </c>
      <c r="B19" s="283" t="s">
        <v>140</v>
      </c>
      <c r="C19" s="34" t="s">
        <v>131</v>
      </c>
      <c r="D19" s="34" t="s">
        <v>94</v>
      </c>
      <c r="E19" s="65" t="s">
        <v>141</v>
      </c>
      <c r="F19" s="34" t="s">
        <v>142</v>
      </c>
      <c r="G19" s="283" t="s">
        <v>143</v>
      </c>
      <c r="H19" s="30">
        <v>63435</v>
      </c>
      <c r="I19" s="34"/>
      <c r="J19" s="34">
        <v>15000</v>
      </c>
      <c r="K19" s="34">
        <v>5000</v>
      </c>
      <c r="L19" s="34"/>
      <c r="M19" s="34"/>
      <c r="N19" s="34">
        <v>10000</v>
      </c>
      <c r="O19" s="34" t="s">
        <v>144</v>
      </c>
      <c r="P19" s="357" t="s">
        <v>139</v>
      </c>
      <c r="Q19" s="357"/>
    </row>
    <row r="20" ht="51.75" customHeight="true" spans="1:17">
      <c r="A20" s="65">
        <f>IF(C20&lt;&gt;"",MAX(A$17:A19)+1,"")</f>
        <v>3</v>
      </c>
      <c r="B20" s="283" t="s">
        <v>145</v>
      </c>
      <c r="C20" s="34" t="s">
        <v>131</v>
      </c>
      <c r="D20" s="34" t="s">
        <v>94</v>
      </c>
      <c r="E20" s="65" t="s">
        <v>146</v>
      </c>
      <c r="F20" s="65" t="s">
        <v>147</v>
      </c>
      <c r="G20" s="283" t="s">
        <v>148</v>
      </c>
      <c r="H20" s="30">
        <v>163647</v>
      </c>
      <c r="I20" s="34"/>
      <c r="J20" s="34">
        <v>10000</v>
      </c>
      <c r="K20" s="34"/>
      <c r="L20" s="34"/>
      <c r="M20" s="34"/>
      <c r="N20" s="34">
        <v>10000</v>
      </c>
      <c r="O20" s="34" t="s">
        <v>149</v>
      </c>
      <c r="P20" s="357" t="s">
        <v>139</v>
      </c>
      <c r="Q20" s="357" t="s">
        <v>150</v>
      </c>
    </row>
    <row r="21" ht="43.5" customHeight="true" spans="1:17">
      <c r="A21" s="65">
        <f>IF(C21&lt;&gt;"",MAX(A$17:A20)+1,"")</f>
        <v>4</v>
      </c>
      <c r="B21" s="283" t="s">
        <v>151</v>
      </c>
      <c r="C21" s="34" t="s">
        <v>131</v>
      </c>
      <c r="D21" s="34" t="s">
        <v>112</v>
      </c>
      <c r="E21" s="65" t="s">
        <v>152</v>
      </c>
      <c r="F21" s="34" t="s">
        <v>153</v>
      </c>
      <c r="G21" s="283" t="s">
        <v>154</v>
      </c>
      <c r="H21" s="30">
        <v>8000</v>
      </c>
      <c r="I21" s="34"/>
      <c r="J21" s="34">
        <v>2000</v>
      </c>
      <c r="K21" s="34">
        <v>2000</v>
      </c>
      <c r="L21" s="34"/>
      <c r="M21" s="34"/>
      <c r="N21" s="34"/>
      <c r="O21" s="34" t="s">
        <v>144</v>
      </c>
      <c r="P21" s="357" t="s">
        <v>139</v>
      </c>
      <c r="Q21" s="357"/>
    </row>
    <row r="22" ht="24.95" customHeight="true" spans="1:17">
      <c r="A22" s="65" t="str">
        <f>IF(C22&lt;&gt;"",MAX(A$17:A21)+1,"")</f>
        <v/>
      </c>
      <c r="B22" s="75" t="s">
        <v>85</v>
      </c>
      <c r="C22" s="34"/>
      <c r="D22" s="34"/>
      <c r="E22" s="34"/>
      <c r="F22" s="34"/>
      <c r="G22" s="283"/>
      <c r="H22" s="34"/>
      <c r="I22" s="34"/>
      <c r="J22" s="34"/>
      <c r="K22" s="34"/>
      <c r="L22" s="34"/>
      <c r="M22" s="34"/>
      <c r="N22" s="34"/>
      <c r="O22" s="34"/>
      <c r="P22" s="357"/>
      <c r="Q22" s="357"/>
    </row>
    <row r="23" ht="45.95" customHeight="true" spans="1:17">
      <c r="A23" s="65">
        <f>IF(C23&lt;&gt;"",MAX(A$17:A22)+1,"")</f>
        <v>5</v>
      </c>
      <c r="B23" s="283" t="s">
        <v>155</v>
      </c>
      <c r="C23" s="34" t="s">
        <v>85</v>
      </c>
      <c r="D23" s="34" t="s">
        <v>94</v>
      </c>
      <c r="E23" s="65" t="s">
        <v>156</v>
      </c>
      <c r="F23" s="34" t="s">
        <v>142</v>
      </c>
      <c r="G23" s="283" t="s">
        <v>157</v>
      </c>
      <c r="H23" s="34">
        <v>136415</v>
      </c>
      <c r="I23" s="34">
        <v>1000</v>
      </c>
      <c r="J23" s="34">
        <v>15000</v>
      </c>
      <c r="K23" s="34"/>
      <c r="L23" s="34"/>
      <c r="M23" s="34"/>
      <c r="N23" s="34">
        <v>15000</v>
      </c>
      <c r="O23" s="34" t="s">
        <v>158</v>
      </c>
      <c r="P23" s="357" t="s">
        <v>99</v>
      </c>
      <c r="Q23" s="357" t="s">
        <v>150</v>
      </c>
    </row>
    <row r="24" ht="47.1" customHeight="true" spans="1:17">
      <c r="A24" s="65">
        <f>IF(C24&lt;&gt;"",MAX(A$17:A23)+1,"")</f>
        <v>6</v>
      </c>
      <c r="B24" s="283" t="s">
        <v>159</v>
      </c>
      <c r="C24" s="34" t="s">
        <v>85</v>
      </c>
      <c r="D24" s="34" t="s">
        <v>94</v>
      </c>
      <c r="E24" s="65" t="s">
        <v>160</v>
      </c>
      <c r="F24" s="34" t="s">
        <v>161</v>
      </c>
      <c r="G24" s="283" t="s">
        <v>162</v>
      </c>
      <c r="H24" s="34">
        <v>10757</v>
      </c>
      <c r="I24" s="34">
        <v>600</v>
      </c>
      <c r="J24" s="34">
        <v>3300</v>
      </c>
      <c r="K24" s="34">
        <v>1400</v>
      </c>
      <c r="L24" s="34"/>
      <c r="M24" s="34"/>
      <c r="N24" s="34">
        <v>1900</v>
      </c>
      <c r="O24" s="34" t="s">
        <v>90</v>
      </c>
      <c r="P24" s="283" t="s">
        <v>163</v>
      </c>
      <c r="Q24" s="357"/>
    </row>
    <row r="25" ht="47.1" customHeight="true" spans="1:17">
      <c r="A25" s="65">
        <f>IF(C25&lt;&gt;"",MAX(A$17:A24)+1,"")</f>
        <v>7</v>
      </c>
      <c r="B25" s="167" t="s">
        <v>164</v>
      </c>
      <c r="C25" s="168" t="s">
        <v>85</v>
      </c>
      <c r="D25" s="168" t="s">
        <v>94</v>
      </c>
      <c r="E25" s="278" t="s">
        <v>152</v>
      </c>
      <c r="F25" s="278" t="s">
        <v>153</v>
      </c>
      <c r="G25" s="421" t="s">
        <v>165</v>
      </c>
      <c r="H25" s="187">
        <v>13269</v>
      </c>
      <c r="I25" s="187">
        <v>1000</v>
      </c>
      <c r="J25" s="187">
        <v>9000</v>
      </c>
      <c r="K25" s="187"/>
      <c r="L25" s="187"/>
      <c r="M25" s="187"/>
      <c r="N25" s="187">
        <v>9000</v>
      </c>
      <c r="O25" s="168" t="s">
        <v>166</v>
      </c>
      <c r="P25" s="283" t="s">
        <v>167</v>
      </c>
      <c r="Q25" s="283"/>
    </row>
    <row r="26" ht="51.95" customHeight="true" spans="1:17">
      <c r="A26" s="65">
        <f>IF(C26&lt;&gt;"",MAX(A$17:A25)+1,"")</f>
        <v>8</v>
      </c>
      <c r="B26" s="167" t="s">
        <v>168</v>
      </c>
      <c r="C26" s="168" t="s">
        <v>85</v>
      </c>
      <c r="D26" s="16" t="s">
        <v>169</v>
      </c>
      <c r="E26" s="278" t="s">
        <v>135</v>
      </c>
      <c r="F26" s="278" t="s">
        <v>136</v>
      </c>
      <c r="G26" s="421" t="s">
        <v>170</v>
      </c>
      <c r="H26" s="187">
        <v>7773</v>
      </c>
      <c r="I26" s="187">
        <v>2000</v>
      </c>
      <c r="J26" s="187">
        <v>3500</v>
      </c>
      <c r="K26" s="187">
        <v>3500</v>
      </c>
      <c r="L26" s="187"/>
      <c r="M26" s="187"/>
      <c r="N26" s="187"/>
      <c r="O26" s="168" t="s">
        <v>166</v>
      </c>
      <c r="P26" s="24" t="s">
        <v>116</v>
      </c>
      <c r="Q26" s="24"/>
    </row>
    <row r="27" ht="45" customHeight="true" spans="1:17">
      <c r="A27" s="65">
        <f>IF(C27&lt;&gt;"",MAX(A$17:A26)+1,"")</f>
        <v>9</v>
      </c>
      <c r="B27" s="167" t="s">
        <v>171</v>
      </c>
      <c r="C27" s="168" t="s">
        <v>85</v>
      </c>
      <c r="D27" s="168" t="s">
        <v>172</v>
      </c>
      <c r="E27" s="19" t="s">
        <v>173</v>
      </c>
      <c r="F27" s="278" t="s">
        <v>142</v>
      </c>
      <c r="G27" s="421" t="s">
        <v>174</v>
      </c>
      <c r="H27" s="187">
        <v>16672</v>
      </c>
      <c r="I27" s="187">
        <v>1000</v>
      </c>
      <c r="J27" s="187">
        <v>7000</v>
      </c>
      <c r="K27" s="187"/>
      <c r="L27" s="187"/>
      <c r="M27" s="187"/>
      <c r="N27" s="187">
        <v>7000</v>
      </c>
      <c r="O27" s="168" t="s">
        <v>166</v>
      </c>
      <c r="P27" s="24" t="s">
        <v>175</v>
      </c>
      <c r="Q27" s="24"/>
    </row>
    <row r="28" ht="45" customHeight="true" spans="1:17">
      <c r="A28" s="65">
        <f>IF(C28&lt;&gt;"",MAX(A$17:A27)+1,"")</f>
        <v>10</v>
      </c>
      <c r="B28" s="73" t="s">
        <v>176</v>
      </c>
      <c r="C28" s="27" t="s">
        <v>85</v>
      </c>
      <c r="D28" s="278" t="s">
        <v>172</v>
      </c>
      <c r="E28" s="278" t="s">
        <v>160</v>
      </c>
      <c r="F28" s="278" t="s">
        <v>161</v>
      </c>
      <c r="G28" s="310" t="s">
        <v>177</v>
      </c>
      <c r="H28" s="278">
        <v>22924</v>
      </c>
      <c r="I28" s="416">
        <v>500</v>
      </c>
      <c r="J28" s="278">
        <v>6500</v>
      </c>
      <c r="K28" s="278">
        <v>6500</v>
      </c>
      <c r="L28" s="278"/>
      <c r="M28" s="278"/>
      <c r="N28" s="278"/>
      <c r="O28" s="278" t="s">
        <v>90</v>
      </c>
      <c r="P28" s="313" t="s">
        <v>178</v>
      </c>
      <c r="Q28" s="313"/>
    </row>
    <row r="29" ht="45.95" customHeight="true" spans="1:17">
      <c r="A29" s="65">
        <f>IF(C29&lt;&gt;"",MAX(A$17:A28)+1,"")</f>
        <v>11</v>
      </c>
      <c r="B29" s="73" t="s">
        <v>179</v>
      </c>
      <c r="C29" s="415" t="s">
        <v>85</v>
      </c>
      <c r="D29" s="278" t="s">
        <v>180</v>
      </c>
      <c r="E29" s="278" t="s">
        <v>135</v>
      </c>
      <c r="F29" s="278" t="s">
        <v>136</v>
      </c>
      <c r="G29" s="422" t="s">
        <v>181</v>
      </c>
      <c r="H29" s="415">
        <v>6000</v>
      </c>
      <c r="I29" s="415">
        <v>1800</v>
      </c>
      <c r="J29" s="415">
        <v>3000</v>
      </c>
      <c r="K29" s="415">
        <v>3000</v>
      </c>
      <c r="L29" s="415"/>
      <c r="M29" s="415"/>
      <c r="N29" s="415"/>
      <c r="O29" s="278" t="s">
        <v>182</v>
      </c>
      <c r="P29" s="73" t="s">
        <v>183</v>
      </c>
      <c r="Q29" s="73"/>
    </row>
    <row r="30" ht="62.1" customHeight="true" spans="1:17">
      <c r="A30" s="65">
        <f>IF(C30&lt;&gt;"",MAX(A$17:A29)+1,"")</f>
        <v>12</v>
      </c>
      <c r="B30" s="313" t="s">
        <v>184</v>
      </c>
      <c r="C30" s="27" t="s">
        <v>85</v>
      </c>
      <c r="D30" s="16" t="s">
        <v>169</v>
      </c>
      <c r="E30" s="278" t="s">
        <v>135</v>
      </c>
      <c r="F30" s="278" t="s">
        <v>136</v>
      </c>
      <c r="G30" s="73" t="s">
        <v>185</v>
      </c>
      <c r="H30" s="415">
        <v>22041</v>
      </c>
      <c r="I30" s="415">
        <v>7000</v>
      </c>
      <c r="J30" s="415">
        <v>5000</v>
      </c>
      <c r="K30" s="415">
        <v>5000</v>
      </c>
      <c r="L30" s="415"/>
      <c r="M30" s="415"/>
      <c r="N30" s="415"/>
      <c r="O30" s="278" t="s">
        <v>182</v>
      </c>
      <c r="P30" s="73" t="s">
        <v>186</v>
      </c>
      <c r="Q30" s="73"/>
    </row>
    <row r="31" ht="50.1" customHeight="true" spans="1:17">
      <c r="A31" s="65">
        <f>IF(C31&lt;&gt;"",MAX(A$17:A30)+1,"")</f>
        <v>13</v>
      </c>
      <c r="B31" s="73" t="s">
        <v>187</v>
      </c>
      <c r="C31" s="415" t="s">
        <v>85</v>
      </c>
      <c r="D31" s="16" t="s">
        <v>169</v>
      </c>
      <c r="E31" s="278" t="s">
        <v>135</v>
      </c>
      <c r="F31" s="278" t="s">
        <v>136</v>
      </c>
      <c r="G31" s="422" t="s">
        <v>188</v>
      </c>
      <c r="H31" s="415">
        <v>4564</v>
      </c>
      <c r="I31" s="415">
        <v>1168</v>
      </c>
      <c r="J31" s="415">
        <v>100</v>
      </c>
      <c r="K31" s="415">
        <v>100</v>
      </c>
      <c r="L31" s="415"/>
      <c r="M31" s="415"/>
      <c r="N31" s="415"/>
      <c r="O31" s="278" t="s">
        <v>182</v>
      </c>
      <c r="P31" s="73" t="s">
        <v>178</v>
      </c>
      <c r="Q31" s="73"/>
    </row>
    <row r="32" ht="24.95" customHeight="true" spans="1:17">
      <c r="A32" s="65" t="str">
        <f>IF(C32&lt;&gt;"",MAX(A$17:A31)+1,"")</f>
        <v/>
      </c>
      <c r="B32" s="75" t="s">
        <v>132</v>
      </c>
      <c r="C32" s="34"/>
      <c r="D32" s="34"/>
      <c r="E32" s="34"/>
      <c r="F32" s="34"/>
      <c r="G32" s="283"/>
      <c r="H32" s="34"/>
      <c r="I32" s="34"/>
      <c r="J32" s="34"/>
      <c r="K32" s="34"/>
      <c r="L32" s="34"/>
      <c r="M32" s="34"/>
      <c r="N32" s="34"/>
      <c r="O32" s="34"/>
      <c r="P32" s="357"/>
      <c r="Q32" s="357"/>
    </row>
    <row r="33" ht="56.1" customHeight="true" spans="1:17">
      <c r="A33" s="65">
        <f>IF(C33&lt;&gt;"",MAX(A$17:A32)+1,"")</f>
        <v>14</v>
      </c>
      <c r="B33" s="26" t="s">
        <v>189</v>
      </c>
      <c r="C33" s="278" t="s">
        <v>132</v>
      </c>
      <c r="D33" s="16" t="s">
        <v>94</v>
      </c>
      <c r="E33" s="16" t="s">
        <v>141</v>
      </c>
      <c r="F33" s="16" t="s">
        <v>142</v>
      </c>
      <c r="G33" s="24" t="s">
        <v>190</v>
      </c>
      <c r="H33" s="16">
        <v>24479</v>
      </c>
      <c r="I33" s="16">
        <v>15000</v>
      </c>
      <c r="J33" s="16">
        <v>6000</v>
      </c>
      <c r="K33" s="187">
        <v>6000</v>
      </c>
      <c r="L33" s="16"/>
      <c r="M33" s="16"/>
      <c r="N33" s="16"/>
      <c r="O33" s="16" t="s">
        <v>191</v>
      </c>
      <c r="P33" s="73" t="s">
        <v>192</v>
      </c>
      <c r="Q33" s="73"/>
    </row>
    <row r="34" ht="59.1" customHeight="true" spans="1:17">
      <c r="A34" s="65">
        <f>IF(C34&lt;&gt;"",MAX(A$17:A33)+1,"")</f>
        <v>15</v>
      </c>
      <c r="B34" s="73" t="s">
        <v>193</v>
      </c>
      <c r="C34" s="278" t="s">
        <v>132</v>
      </c>
      <c r="D34" s="278" t="s">
        <v>94</v>
      </c>
      <c r="E34" s="278" t="s">
        <v>135</v>
      </c>
      <c r="F34" s="278" t="s">
        <v>136</v>
      </c>
      <c r="G34" s="24" t="s">
        <v>194</v>
      </c>
      <c r="H34" s="25">
        <v>17519</v>
      </c>
      <c r="I34" s="188">
        <v>13000</v>
      </c>
      <c r="J34" s="25">
        <v>2100</v>
      </c>
      <c r="K34" s="187"/>
      <c r="L34" s="428"/>
      <c r="M34" s="428"/>
      <c r="N34" s="25">
        <v>2100</v>
      </c>
      <c r="O34" s="16" t="s">
        <v>195</v>
      </c>
      <c r="P34" s="283" t="s">
        <v>196</v>
      </c>
      <c r="Q34" s="283"/>
    </row>
    <row r="35" ht="47.1" customHeight="true" spans="1:17">
      <c r="A35" s="65">
        <f>IF(C35&lt;&gt;"",MAX(A$17:A34)+1,"")</f>
        <v>16</v>
      </c>
      <c r="B35" s="73" t="s">
        <v>197</v>
      </c>
      <c r="C35" s="278" t="s">
        <v>132</v>
      </c>
      <c r="D35" s="278" t="s">
        <v>169</v>
      </c>
      <c r="E35" s="278" t="s">
        <v>135</v>
      </c>
      <c r="F35" s="278" t="s">
        <v>136</v>
      </c>
      <c r="G35" s="310" t="s">
        <v>198</v>
      </c>
      <c r="H35" s="415">
        <v>1872</v>
      </c>
      <c r="I35" s="415">
        <v>600</v>
      </c>
      <c r="J35" s="415">
        <v>1000</v>
      </c>
      <c r="K35" s="415">
        <v>1000</v>
      </c>
      <c r="L35" s="415"/>
      <c r="M35" s="415"/>
      <c r="N35" s="415"/>
      <c r="O35" s="278" t="s">
        <v>195</v>
      </c>
      <c r="P35" s="433" t="s">
        <v>196</v>
      </c>
      <c r="Q35" s="433"/>
    </row>
    <row r="36" ht="50.25" customHeight="true" spans="1:17">
      <c r="A36" s="65">
        <f>IF(C36&lt;&gt;"",MAX(A$17:A35)+1,"")</f>
        <v>17</v>
      </c>
      <c r="B36" s="167" t="s">
        <v>199</v>
      </c>
      <c r="C36" s="168" t="s">
        <v>132</v>
      </c>
      <c r="D36" s="168" t="s">
        <v>200</v>
      </c>
      <c r="E36" s="19" t="s">
        <v>201</v>
      </c>
      <c r="F36" s="278" t="s">
        <v>142</v>
      </c>
      <c r="G36" s="421" t="s">
        <v>202</v>
      </c>
      <c r="H36" s="187">
        <v>18000</v>
      </c>
      <c r="I36" s="187">
        <v>8000</v>
      </c>
      <c r="J36" s="187">
        <v>10000</v>
      </c>
      <c r="K36" s="187"/>
      <c r="L36" s="187">
        <v>10000</v>
      </c>
      <c r="M36" s="187"/>
      <c r="N36" s="187"/>
      <c r="O36" s="168" t="s">
        <v>191</v>
      </c>
      <c r="P36" s="24" t="s">
        <v>192</v>
      </c>
      <c r="Q36" s="24"/>
    </row>
    <row r="37" ht="45" customHeight="true" spans="1:17">
      <c r="A37" s="65">
        <f>IF(C37&lt;&gt;"",MAX(A$17:A36)+1,"")</f>
        <v>18</v>
      </c>
      <c r="B37" s="283" t="s">
        <v>203</v>
      </c>
      <c r="C37" s="34" t="s">
        <v>132</v>
      </c>
      <c r="D37" s="34" t="s">
        <v>112</v>
      </c>
      <c r="E37" s="65" t="s">
        <v>160</v>
      </c>
      <c r="F37" s="34" t="s">
        <v>161</v>
      </c>
      <c r="G37" s="283" t="s">
        <v>204</v>
      </c>
      <c r="H37" s="34">
        <v>1000</v>
      </c>
      <c r="I37" s="34">
        <v>100</v>
      </c>
      <c r="J37" s="34">
        <v>700</v>
      </c>
      <c r="K37" s="34"/>
      <c r="L37" s="34"/>
      <c r="M37" s="34"/>
      <c r="N37" s="34">
        <v>700</v>
      </c>
      <c r="O37" s="34" t="s">
        <v>205</v>
      </c>
      <c r="P37" s="283" t="s">
        <v>196</v>
      </c>
      <c r="Q37" s="283"/>
    </row>
    <row r="38" ht="50.1" customHeight="true" spans="1:17">
      <c r="A38" s="65">
        <f>IF(C38&lt;&gt;"",MAX(A$17:A37)+1,"")</f>
        <v>19</v>
      </c>
      <c r="B38" s="283" t="s">
        <v>206</v>
      </c>
      <c r="C38" s="34" t="s">
        <v>132</v>
      </c>
      <c r="D38" s="34" t="s">
        <v>112</v>
      </c>
      <c r="E38" s="65" t="s">
        <v>160</v>
      </c>
      <c r="F38" s="34" t="s">
        <v>161</v>
      </c>
      <c r="G38" s="283" t="s">
        <v>207</v>
      </c>
      <c r="H38" s="34">
        <v>4800</v>
      </c>
      <c r="I38" s="34">
        <v>1000</v>
      </c>
      <c r="J38" s="34">
        <v>3000</v>
      </c>
      <c r="K38" s="34">
        <v>3000</v>
      </c>
      <c r="L38" s="34"/>
      <c r="M38" s="34"/>
      <c r="N38" s="34"/>
      <c r="O38" s="34" t="s">
        <v>205</v>
      </c>
      <c r="P38" s="357" t="s">
        <v>192</v>
      </c>
      <c r="Q38" s="357"/>
    </row>
    <row r="39" ht="43.5" customHeight="true" spans="1:17">
      <c r="A39" s="65">
        <f>IF(C39&lt;&gt;"",MAX(A$17:A38)+1,"")</f>
        <v>20</v>
      </c>
      <c r="B39" s="26" t="s">
        <v>208</v>
      </c>
      <c r="C39" s="278" t="s">
        <v>132</v>
      </c>
      <c r="D39" s="16" t="s">
        <v>112</v>
      </c>
      <c r="E39" s="16" t="s">
        <v>160</v>
      </c>
      <c r="F39" s="16" t="s">
        <v>161</v>
      </c>
      <c r="G39" s="24" t="s">
        <v>209</v>
      </c>
      <c r="H39" s="25">
        <v>3125</v>
      </c>
      <c r="I39" s="188">
        <v>751</v>
      </c>
      <c r="J39" s="25">
        <v>1849</v>
      </c>
      <c r="K39" s="25"/>
      <c r="L39" s="25"/>
      <c r="M39" s="25"/>
      <c r="N39" s="25">
        <v>1849</v>
      </c>
      <c r="O39" s="16" t="s">
        <v>195</v>
      </c>
      <c r="P39" s="283" t="s">
        <v>196</v>
      </c>
      <c r="Q39" s="283"/>
    </row>
    <row r="40" ht="43.5" customHeight="true" spans="1:17">
      <c r="A40" s="65">
        <f>IF(C40&lt;&gt;"",MAX(A$17:A39)+1,"")</f>
        <v>21</v>
      </c>
      <c r="B40" s="26" t="s">
        <v>210</v>
      </c>
      <c r="C40" s="278" t="s">
        <v>132</v>
      </c>
      <c r="D40" s="278" t="s">
        <v>94</v>
      </c>
      <c r="E40" s="16" t="s">
        <v>160</v>
      </c>
      <c r="F40" s="16" t="s">
        <v>161</v>
      </c>
      <c r="G40" s="24" t="s">
        <v>211</v>
      </c>
      <c r="H40" s="25">
        <v>2919</v>
      </c>
      <c r="I40" s="188">
        <v>800</v>
      </c>
      <c r="J40" s="25">
        <v>1400</v>
      </c>
      <c r="K40" s="25"/>
      <c r="L40" s="25"/>
      <c r="M40" s="25"/>
      <c r="N40" s="25">
        <v>1400</v>
      </c>
      <c r="O40" s="16" t="s">
        <v>195</v>
      </c>
      <c r="P40" s="283" t="s">
        <v>196</v>
      </c>
      <c r="Q40" s="283"/>
    </row>
    <row r="41" ht="45.95" customHeight="true" spans="1:17">
      <c r="A41" s="65">
        <f>IF(C41&lt;&gt;"",MAX(A$17:A40)+1,"")</f>
        <v>22</v>
      </c>
      <c r="B41" s="73" t="s">
        <v>212</v>
      </c>
      <c r="C41" s="416" t="s">
        <v>132</v>
      </c>
      <c r="D41" s="416" t="s">
        <v>213</v>
      </c>
      <c r="E41" s="278" t="s">
        <v>141</v>
      </c>
      <c r="F41" s="416" t="s">
        <v>142</v>
      </c>
      <c r="G41" s="310" t="s">
        <v>214</v>
      </c>
      <c r="H41" s="423">
        <v>5426</v>
      </c>
      <c r="I41" s="423">
        <v>4940</v>
      </c>
      <c r="J41" s="415">
        <v>486</v>
      </c>
      <c r="K41" s="415"/>
      <c r="L41" s="423"/>
      <c r="M41" s="423"/>
      <c r="N41" s="415">
        <v>486</v>
      </c>
      <c r="O41" s="278" t="s">
        <v>215</v>
      </c>
      <c r="P41" s="283" t="s">
        <v>196</v>
      </c>
      <c r="Q41" s="283"/>
    </row>
    <row r="42" ht="46.5" customHeight="true" spans="1:17">
      <c r="A42" s="65">
        <f>IF(C42&lt;&gt;"",MAX(A$17:A41)+1,"")</f>
        <v>23</v>
      </c>
      <c r="B42" s="73" t="s">
        <v>216</v>
      </c>
      <c r="C42" s="27" t="s">
        <v>132</v>
      </c>
      <c r="D42" s="278" t="s">
        <v>213</v>
      </c>
      <c r="E42" s="278" t="s">
        <v>160</v>
      </c>
      <c r="F42" s="278" t="s">
        <v>161</v>
      </c>
      <c r="G42" s="310" t="s">
        <v>217</v>
      </c>
      <c r="H42" s="415">
        <v>1688</v>
      </c>
      <c r="I42" s="423">
        <v>1504</v>
      </c>
      <c r="J42" s="415">
        <v>184</v>
      </c>
      <c r="K42" s="415"/>
      <c r="L42" s="415"/>
      <c r="M42" s="415"/>
      <c r="N42" s="415">
        <v>184</v>
      </c>
      <c r="O42" s="278" t="s">
        <v>215</v>
      </c>
      <c r="P42" s="283" t="s">
        <v>196</v>
      </c>
      <c r="Q42" s="283"/>
    </row>
    <row r="43" ht="30.75" customHeight="true" spans="1:17">
      <c r="A43" s="65">
        <f>IF(C43&lt;&gt;"",MAX(A$17:A42)+1,"")</f>
        <v>24</v>
      </c>
      <c r="B43" s="73" t="s">
        <v>218</v>
      </c>
      <c r="C43" s="27" t="s">
        <v>132</v>
      </c>
      <c r="D43" s="278" t="s">
        <v>94</v>
      </c>
      <c r="E43" s="278" t="s">
        <v>135</v>
      </c>
      <c r="F43" s="278" t="s">
        <v>136</v>
      </c>
      <c r="G43" s="310" t="s">
        <v>219</v>
      </c>
      <c r="H43" s="278">
        <v>4805</v>
      </c>
      <c r="I43" s="416">
        <v>1100</v>
      </c>
      <c r="J43" s="278">
        <v>3200</v>
      </c>
      <c r="K43" s="278">
        <v>3200</v>
      </c>
      <c r="L43" s="278"/>
      <c r="M43" s="278"/>
      <c r="N43" s="278"/>
      <c r="O43" s="278" t="s">
        <v>205</v>
      </c>
      <c r="P43" s="433" t="s">
        <v>192</v>
      </c>
      <c r="Q43" s="433"/>
    </row>
    <row r="44" ht="32.25" customHeight="true" spans="1:17">
      <c r="A44" s="65">
        <f>IF(C44&lt;&gt;"",MAX(A$17:A43)+1,"")</f>
        <v>25</v>
      </c>
      <c r="B44" s="73" t="s">
        <v>220</v>
      </c>
      <c r="C44" s="27" t="s">
        <v>132</v>
      </c>
      <c r="D44" s="278" t="s">
        <v>94</v>
      </c>
      <c r="E44" s="278" t="s">
        <v>135</v>
      </c>
      <c r="F44" s="278" t="s">
        <v>136</v>
      </c>
      <c r="G44" s="310" t="s">
        <v>221</v>
      </c>
      <c r="H44" s="415">
        <v>2557</v>
      </c>
      <c r="I44" s="416">
        <v>1000</v>
      </c>
      <c r="J44" s="278">
        <v>1100</v>
      </c>
      <c r="K44" s="278">
        <v>1100</v>
      </c>
      <c r="L44" s="278"/>
      <c r="M44" s="278"/>
      <c r="N44" s="278"/>
      <c r="O44" s="278" t="s">
        <v>205</v>
      </c>
      <c r="P44" s="433" t="s">
        <v>192</v>
      </c>
      <c r="Q44" s="433"/>
    </row>
    <row r="45" ht="45" customHeight="true" spans="1:17">
      <c r="A45" s="65">
        <f>IF(C45&lt;&gt;"",MAX(A$17:A44)+1,"")</f>
        <v>26</v>
      </c>
      <c r="B45" s="73" t="s">
        <v>222</v>
      </c>
      <c r="C45" s="27" t="s">
        <v>132</v>
      </c>
      <c r="D45" s="278" t="s">
        <v>94</v>
      </c>
      <c r="E45" s="278" t="s">
        <v>152</v>
      </c>
      <c r="F45" s="278" t="s">
        <v>153</v>
      </c>
      <c r="G45" s="424" t="s">
        <v>223</v>
      </c>
      <c r="H45" s="415">
        <v>650</v>
      </c>
      <c r="I45" s="429">
        <v>200</v>
      </c>
      <c r="J45" s="27">
        <v>300</v>
      </c>
      <c r="K45" s="27">
        <v>300</v>
      </c>
      <c r="L45" s="278"/>
      <c r="M45" s="278"/>
      <c r="N45" s="27"/>
      <c r="O45" s="278" t="s">
        <v>205</v>
      </c>
      <c r="P45" s="433" t="s">
        <v>192</v>
      </c>
      <c r="Q45" s="433"/>
    </row>
    <row r="46" ht="24.95" customHeight="true" spans="1:17">
      <c r="A46" s="65" t="str">
        <f>IF(C46&lt;&gt;"",MAX(A$17:A45)+1,"")</f>
        <v/>
      </c>
      <c r="B46" s="257" t="s">
        <v>224</v>
      </c>
      <c r="C46" s="34"/>
      <c r="D46" s="34"/>
      <c r="E46" s="34"/>
      <c r="F46" s="34"/>
      <c r="G46" s="283"/>
      <c r="H46" s="34"/>
      <c r="I46" s="34"/>
      <c r="J46" s="34"/>
      <c r="K46" s="34"/>
      <c r="L46" s="34"/>
      <c r="M46" s="34"/>
      <c r="N46" s="34"/>
      <c r="O46" s="34"/>
      <c r="P46" s="357"/>
      <c r="Q46" s="357"/>
    </row>
    <row r="47" ht="57" spans="1:17">
      <c r="A47" s="65">
        <f>IF(C47&lt;&gt;"",MAX(A$17:A46)+1,"")</f>
        <v>27</v>
      </c>
      <c r="B47" s="283" t="s">
        <v>225</v>
      </c>
      <c r="C47" s="34" t="s">
        <v>85</v>
      </c>
      <c r="D47" s="34" t="s">
        <v>94</v>
      </c>
      <c r="E47" s="65" t="s">
        <v>226</v>
      </c>
      <c r="F47" s="65" t="s">
        <v>227</v>
      </c>
      <c r="G47" s="283" t="s">
        <v>228</v>
      </c>
      <c r="H47" s="34">
        <v>156015</v>
      </c>
      <c r="I47" s="34">
        <v>1000</v>
      </c>
      <c r="J47" s="34">
        <v>20000</v>
      </c>
      <c r="K47" s="34"/>
      <c r="L47" s="34"/>
      <c r="M47" s="34"/>
      <c r="N47" s="34">
        <v>20000</v>
      </c>
      <c r="O47" s="34" t="s">
        <v>158</v>
      </c>
      <c r="P47" s="434" t="s">
        <v>99</v>
      </c>
      <c r="Q47" s="434" t="s">
        <v>229</v>
      </c>
    </row>
    <row r="48" ht="54.75" customHeight="true" spans="1:17">
      <c r="A48" s="65">
        <f>IF(C48&lt;&gt;"",MAX(A$17:A47)+1,"")</f>
        <v>28</v>
      </c>
      <c r="B48" s="26" t="s">
        <v>230</v>
      </c>
      <c r="C48" s="168" t="s">
        <v>132</v>
      </c>
      <c r="D48" s="16" t="s">
        <v>94</v>
      </c>
      <c r="E48" s="278" t="s">
        <v>231</v>
      </c>
      <c r="F48" s="278" t="s">
        <v>232</v>
      </c>
      <c r="G48" s="24" t="s">
        <v>233</v>
      </c>
      <c r="H48" s="16">
        <v>6981</v>
      </c>
      <c r="I48" s="16">
        <v>2800</v>
      </c>
      <c r="J48" s="16">
        <v>2800</v>
      </c>
      <c r="K48" s="16">
        <v>1100</v>
      </c>
      <c r="L48" s="16"/>
      <c r="M48" s="16"/>
      <c r="N48" s="16">
        <v>1700</v>
      </c>
      <c r="O48" s="16" t="s">
        <v>191</v>
      </c>
      <c r="P48" s="283" t="s">
        <v>234</v>
      </c>
      <c r="Q48" s="283"/>
    </row>
    <row r="49" ht="24.95" customHeight="true" spans="1:17">
      <c r="A49" s="65" t="str">
        <f>IF(C49&lt;&gt;"",MAX(A$17:A48)+1,"")</f>
        <v/>
      </c>
      <c r="B49" s="417" t="s">
        <v>235</v>
      </c>
      <c r="C49" s="34"/>
      <c r="D49" s="34"/>
      <c r="E49" s="34"/>
      <c r="F49" s="34"/>
      <c r="G49" s="283"/>
      <c r="H49" s="34"/>
      <c r="I49" s="34"/>
      <c r="J49" s="34"/>
      <c r="K49" s="34"/>
      <c r="L49" s="34"/>
      <c r="M49" s="34"/>
      <c r="N49" s="34"/>
      <c r="O49" s="34"/>
      <c r="P49" s="357"/>
      <c r="Q49" s="357"/>
    </row>
    <row r="50" ht="65.1" customHeight="true" spans="1:17">
      <c r="A50" s="65">
        <f>IF(C50&lt;&gt;"",MAX(A$17:A49)+1,"")</f>
        <v>29</v>
      </c>
      <c r="B50" s="73" t="s">
        <v>236</v>
      </c>
      <c r="C50" s="27" t="s">
        <v>85</v>
      </c>
      <c r="D50" s="278" t="s">
        <v>86</v>
      </c>
      <c r="E50" s="278" t="s">
        <v>237</v>
      </c>
      <c r="F50" s="278" t="s">
        <v>88</v>
      </c>
      <c r="G50" s="424" t="s">
        <v>238</v>
      </c>
      <c r="H50" s="415">
        <v>153115</v>
      </c>
      <c r="I50" s="415">
        <v>45000</v>
      </c>
      <c r="J50" s="415">
        <v>2000</v>
      </c>
      <c r="K50" s="415"/>
      <c r="L50" s="415"/>
      <c r="M50" s="415"/>
      <c r="N50" s="415">
        <v>2000</v>
      </c>
      <c r="O50" s="262" t="s">
        <v>239</v>
      </c>
      <c r="P50" s="73" t="s">
        <v>240</v>
      </c>
      <c r="Q50" s="73" t="s">
        <v>241</v>
      </c>
    </row>
    <row r="51" ht="48" customHeight="true" spans="1:17">
      <c r="A51" s="65">
        <f>IF(C51&lt;&gt;"",MAX(A$17:A50)+1,"")</f>
        <v>30</v>
      </c>
      <c r="B51" s="73" t="s">
        <v>242</v>
      </c>
      <c r="C51" s="278" t="s">
        <v>85</v>
      </c>
      <c r="D51" s="278" t="s">
        <v>112</v>
      </c>
      <c r="E51" s="278" t="s">
        <v>152</v>
      </c>
      <c r="F51" s="278" t="s">
        <v>153</v>
      </c>
      <c r="G51" s="310" t="s">
        <v>243</v>
      </c>
      <c r="H51" s="415">
        <v>54845</v>
      </c>
      <c r="I51" s="415">
        <v>38390</v>
      </c>
      <c r="J51" s="415">
        <v>15000</v>
      </c>
      <c r="K51" s="430"/>
      <c r="L51" s="431"/>
      <c r="M51" s="431"/>
      <c r="N51" s="415">
        <v>15000</v>
      </c>
      <c r="O51" s="278" t="s">
        <v>244</v>
      </c>
      <c r="P51" s="73" t="s">
        <v>245</v>
      </c>
      <c r="Q51" s="73" t="s">
        <v>241</v>
      </c>
    </row>
    <row r="52" ht="52.5" customHeight="true" spans="1:17">
      <c r="A52" s="65">
        <f>IF(C52&lt;&gt;"",MAX(A$17:A51)+1,"")</f>
        <v>31</v>
      </c>
      <c r="B52" s="73" t="s">
        <v>246</v>
      </c>
      <c r="C52" s="418" t="s">
        <v>132</v>
      </c>
      <c r="D52" s="278" t="s">
        <v>172</v>
      </c>
      <c r="E52" s="19" t="s">
        <v>247</v>
      </c>
      <c r="F52" s="278" t="s">
        <v>248</v>
      </c>
      <c r="G52" s="310" t="s">
        <v>249</v>
      </c>
      <c r="H52" s="415">
        <v>69811</v>
      </c>
      <c r="I52" s="415">
        <v>63000</v>
      </c>
      <c r="J52" s="415">
        <v>3000</v>
      </c>
      <c r="K52" s="415"/>
      <c r="L52" s="415"/>
      <c r="M52" s="415"/>
      <c r="N52" s="415">
        <v>3000</v>
      </c>
      <c r="O52" s="278" t="s">
        <v>215</v>
      </c>
      <c r="P52" s="433" t="s">
        <v>192</v>
      </c>
      <c r="Q52" s="433" t="s">
        <v>241</v>
      </c>
    </row>
    <row r="53" ht="24.95" customHeight="true" spans="1:17">
      <c r="A53" s="65" t="str">
        <f>IF(C53&lt;&gt;"",MAX(A$17:A52)+1,"")</f>
        <v/>
      </c>
      <c r="B53" s="417" t="s">
        <v>250</v>
      </c>
      <c r="C53" s="34"/>
      <c r="D53" s="34"/>
      <c r="E53" s="34"/>
      <c r="F53" s="34"/>
      <c r="G53" s="283"/>
      <c r="H53" s="34"/>
      <c r="I53" s="34"/>
      <c r="J53" s="34"/>
      <c r="K53" s="34"/>
      <c r="L53" s="34"/>
      <c r="M53" s="34"/>
      <c r="N53" s="34"/>
      <c r="O53" s="34"/>
      <c r="P53" s="357"/>
      <c r="Q53" s="357"/>
    </row>
    <row r="54" ht="69.75" customHeight="true" spans="1:17">
      <c r="A54" s="65">
        <f>IF(C54&lt;&gt;"",MAX(A$17:A53)+1,"")</f>
        <v>32</v>
      </c>
      <c r="B54" s="283" t="s">
        <v>251</v>
      </c>
      <c r="C54" s="34" t="s">
        <v>132</v>
      </c>
      <c r="D54" s="34" t="s">
        <v>94</v>
      </c>
      <c r="E54" s="65" t="s">
        <v>252</v>
      </c>
      <c r="F54" s="34" t="s">
        <v>153</v>
      </c>
      <c r="G54" s="283" t="s">
        <v>253</v>
      </c>
      <c r="H54" s="34">
        <v>32922</v>
      </c>
      <c r="I54" s="34">
        <v>24482</v>
      </c>
      <c r="J54" s="34">
        <v>8440</v>
      </c>
      <c r="K54" s="34"/>
      <c r="L54" s="34"/>
      <c r="M54" s="34"/>
      <c r="N54" s="34">
        <v>8440</v>
      </c>
      <c r="O54" s="34" t="s">
        <v>195</v>
      </c>
      <c r="P54" s="357" t="s">
        <v>192</v>
      </c>
      <c r="Q54" s="283" t="s">
        <v>117</v>
      </c>
    </row>
    <row r="55" ht="68.25" customHeight="true" spans="1:17">
      <c r="A55" s="65">
        <f>IF(C55&lt;&gt;"",MAX(A$17:A54)+1,"")</f>
        <v>33</v>
      </c>
      <c r="B55" s="92" t="s">
        <v>254</v>
      </c>
      <c r="C55" s="19" t="s">
        <v>132</v>
      </c>
      <c r="D55" s="19" t="s">
        <v>94</v>
      </c>
      <c r="E55" s="19" t="s">
        <v>255</v>
      </c>
      <c r="F55" s="19" t="s">
        <v>153</v>
      </c>
      <c r="G55" s="283" t="s">
        <v>256</v>
      </c>
      <c r="H55" s="415">
        <v>18000</v>
      </c>
      <c r="I55" s="415">
        <v>9850</v>
      </c>
      <c r="J55" s="415">
        <v>8150</v>
      </c>
      <c r="K55" s="150"/>
      <c r="L55" s="150"/>
      <c r="M55" s="150"/>
      <c r="N55" s="415">
        <v>8150</v>
      </c>
      <c r="O55" s="19" t="s">
        <v>215</v>
      </c>
      <c r="P55" s="357" t="s">
        <v>192</v>
      </c>
      <c r="Q55" s="283" t="s">
        <v>117</v>
      </c>
    </row>
    <row r="56" ht="24.95" customHeight="true" spans="1:17">
      <c r="A56" s="65" t="str">
        <f>IF(C56&lt;&gt;"",MAX(A$17:A55)+1,"")</f>
        <v/>
      </c>
      <c r="B56" s="417" t="s">
        <v>257</v>
      </c>
      <c r="C56" s="34"/>
      <c r="D56" s="34"/>
      <c r="E56" s="34"/>
      <c r="F56" s="34"/>
      <c r="G56" s="283"/>
      <c r="H56" s="34"/>
      <c r="I56" s="34"/>
      <c r="J56" s="34"/>
      <c r="K56" s="34"/>
      <c r="L56" s="34"/>
      <c r="M56" s="34"/>
      <c r="N56" s="34"/>
      <c r="O56" s="34"/>
      <c r="P56" s="357"/>
      <c r="Q56" s="357"/>
    </row>
    <row r="57" ht="74.1" customHeight="true" spans="1:17">
      <c r="A57" s="65">
        <f>IF(C57&lt;&gt;"",MAX(A$17:A56)+1,"")</f>
        <v>34</v>
      </c>
      <c r="B57" s="419" t="s">
        <v>258</v>
      </c>
      <c r="C57" s="420" t="s">
        <v>85</v>
      </c>
      <c r="D57" s="420" t="s">
        <v>259</v>
      </c>
      <c r="E57" s="420" t="s">
        <v>135</v>
      </c>
      <c r="F57" s="420" t="s">
        <v>136</v>
      </c>
      <c r="G57" s="425" t="s">
        <v>260</v>
      </c>
      <c r="H57" s="420">
        <v>42876</v>
      </c>
      <c r="I57" s="432">
        <v>5000</v>
      </c>
      <c r="J57" s="130">
        <v>10000</v>
      </c>
      <c r="K57" s="130"/>
      <c r="L57" s="130"/>
      <c r="M57" s="130"/>
      <c r="N57" s="130">
        <v>10000</v>
      </c>
      <c r="O57" s="130" t="s">
        <v>158</v>
      </c>
      <c r="P57" s="357" t="s">
        <v>178</v>
      </c>
      <c r="Q57" s="283" t="s">
        <v>241</v>
      </c>
    </row>
    <row r="58" ht="24.95" customHeight="true" spans="1:17">
      <c r="A58" s="65" t="str">
        <f>IF(C58&lt;&gt;"",MAX(A$17:A57)+1,"")</f>
        <v/>
      </c>
      <c r="B58" s="417" t="s">
        <v>261</v>
      </c>
      <c r="C58" s="34"/>
      <c r="D58" s="34"/>
      <c r="E58" s="34"/>
      <c r="F58" s="34"/>
      <c r="G58" s="283"/>
      <c r="H58" s="34"/>
      <c r="I58" s="34"/>
      <c r="J58" s="34"/>
      <c r="K58" s="34"/>
      <c r="L58" s="34"/>
      <c r="M58" s="34"/>
      <c r="N58" s="34"/>
      <c r="O58" s="34"/>
      <c r="P58" s="357"/>
      <c r="Q58" s="357"/>
    </row>
    <row r="59" ht="57" spans="1:17">
      <c r="A59" s="65">
        <f>IF(C59&lt;&gt;"",MAX(A$17:A58)+1,"")</f>
        <v>35</v>
      </c>
      <c r="B59" s="64" t="s">
        <v>262</v>
      </c>
      <c r="C59" s="420" t="s">
        <v>132</v>
      </c>
      <c r="D59" s="420" t="s">
        <v>263</v>
      </c>
      <c r="E59" s="420" t="s">
        <v>135</v>
      </c>
      <c r="F59" s="65" t="s">
        <v>136</v>
      </c>
      <c r="G59" s="426" t="s">
        <v>264</v>
      </c>
      <c r="H59" s="34">
        <v>2400</v>
      </c>
      <c r="I59" s="432">
        <v>600</v>
      </c>
      <c r="J59" s="130">
        <v>1000</v>
      </c>
      <c r="K59" s="130"/>
      <c r="L59" s="130"/>
      <c r="M59" s="130"/>
      <c r="N59" s="130">
        <v>1000</v>
      </c>
      <c r="O59" s="130" t="s">
        <v>205</v>
      </c>
      <c r="P59" s="283" t="s">
        <v>196</v>
      </c>
      <c r="Q59" s="283"/>
    </row>
    <row r="60" ht="42.95" customHeight="true" spans="1:17">
      <c r="A60" s="65">
        <f>IF(C60&lt;&gt;"",MAX(A$17:A59)+1,"")</f>
        <v>36</v>
      </c>
      <c r="B60" s="283" t="s">
        <v>265</v>
      </c>
      <c r="C60" s="420" t="s">
        <v>132</v>
      </c>
      <c r="D60" s="34" t="s">
        <v>94</v>
      </c>
      <c r="E60" s="65" t="s">
        <v>141</v>
      </c>
      <c r="F60" s="34" t="s">
        <v>142</v>
      </c>
      <c r="G60" s="283" t="s">
        <v>266</v>
      </c>
      <c r="H60" s="34">
        <v>3970</v>
      </c>
      <c r="I60" s="34">
        <v>1500</v>
      </c>
      <c r="J60" s="34">
        <v>1700</v>
      </c>
      <c r="K60" s="34">
        <v>1700</v>
      </c>
      <c r="L60" s="34"/>
      <c r="M60" s="34"/>
      <c r="N60" s="34"/>
      <c r="O60" s="34" t="s">
        <v>205</v>
      </c>
      <c r="P60" s="357" t="s">
        <v>192</v>
      </c>
      <c r="Q60" s="357"/>
    </row>
    <row r="61" ht="54.95" customHeight="true" spans="1:17">
      <c r="A61" s="65">
        <f>IF(C61&lt;&gt;"",MAX(A$17:A60)+1,"")</f>
        <v>37</v>
      </c>
      <c r="B61" s="64" t="s">
        <v>267</v>
      </c>
      <c r="C61" s="420" t="s">
        <v>132</v>
      </c>
      <c r="D61" s="420" t="s">
        <v>94</v>
      </c>
      <c r="E61" s="420" t="s">
        <v>268</v>
      </c>
      <c r="F61" s="65" t="s">
        <v>269</v>
      </c>
      <c r="G61" s="426" t="s">
        <v>270</v>
      </c>
      <c r="H61" s="34">
        <v>1440</v>
      </c>
      <c r="I61" s="432">
        <v>1000</v>
      </c>
      <c r="J61" s="130">
        <v>200</v>
      </c>
      <c r="K61" s="130">
        <v>200</v>
      </c>
      <c r="L61" s="130"/>
      <c r="M61" s="130"/>
      <c r="N61" s="130"/>
      <c r="O61" s="130" t="s">
        <v>205</v>
      </c>
      <c r="P61" s="357" t="s">
        <v>192</v>
      </c>
      <c r="Q61" s="357"/>
    </row>
    <row r="62" ht="63.95" customHeight="true" spans="1:17">
      <c r="A62" s="65">
        <f>IF(C62&lt;&gt;"",MAX(A$17:A61)+1,"")</f>
        <v>38</v>
      </c>
      <c r="B62" s="74" t="s">
        <v>271</v>
      </c>
      <c r="C62" s="420" t="s">
        <v>132</v>
      </c>
      <c r="D62" s="420" t="s">
        <v>94</v>
      </c>
      <c r="E62" s="420" t="s">
        <v>135</v>
      </c>
      <c r="F62" s="153" t="s">
        <v>136</v>
      </c>
      <c r="G62" s="427" t="s">
        <v>272</v>
      </c>
      <c r="H62" s="395">
        <v>1067</v>
      </c>
      <c r="I62" s="432">
        <v>500</v>
      </c>
      <c r="J62" s="130">
        <v>500</v>
      </c>
      <c r="K62" s="130">
        <v>500</v>
      </c>
      <c r="L62" s="130"/>
      <c r="M62" s="130"/>
      <c r="N62" s="130"/>
      <c r="O62" s="130" t="s">
        <v>205</v>
      </c>
      <c r="P62" s="357" t="s">
        <v>192</v>
      </c>
      <c r="Q62" s="357"/>
    </row>
    <row r="63" ht="24.95" customHeight="true" spans="1:17">
      <c r="A63" s="65" t="str">
        <f>IF(C63&lt;&gt;"",MAX(A$17:A62)+1,"")</f>
        <v/>
      </c>
      <c r="B63" s="417" t="s">
        <v>273</v>
      </c>
      <c r="C63" s="34"/>
      <c r="D63" s="34"/>
      <c r="E63" s="34"/>
      <c r="F63" s="34"/>
      <c r="G63" s="283"/>
      <c r="H63" s="34"/>
      <c r="I63" s="34"/>
      <c r="J63" s="34"/>
      <c r="K63" s="34"/>
      <c r="L63" s="34"/>
      <c r="M63" s="34"/>
      <c r="N63" s="34"/>
      <c r="O63" s="34"/>
      <c r="P63" s="357"/>
      <c r="Q63" s="357"/>
    </row>
    <row r="64" ht="66" customHeight="true" spans="1:17">
      <c r="A64" s="65">
        <f>IF(C64&lt;&gt;"",MAX(A$17:A63)+1,"")</f>
        <v>39</v>
      </c>
      <c r="B64" s="419" t="s">
        <v>274</v>
      </c>
      <c r="C64" s="420" t="s">
        <v>85</v>
      </c>
      <c r="D64" s="153" t="s">
        <v>259</v>
      </c>
      <c r="E64" s="420" t="s">
        <v>135</v>
      </c>
      <c r="F64" s="420" t="s">
        <v>136</v>
      </c>
      <c r="G64" s="419" t="s">
        <v>275</v>
      </c>
      <c r="H64" s="420">
        <v>14583</v>
      </c>
      <c r="I64" s="432">
        <v>6000</v>
      </c>
      <c r="J64" s="130">
        <v>5000</v>
      </c>
      <c r="K64" s="130"/>
      <c r="L64" s="130"/>
      <c r="M64" s="130"/>
      <c r="N64" s="130">
        <v>5000</v>
      </c>
      <c r="O64" s="130" t="s">
        <v>90</v>
      </c>
      <c r="P64" s="283" t="s">
        <v>276</v>
      </c>
      <c r="Q64" s="283" t="s">
        <v>241</v>
      </c>
    </row>
    <row r="65" ht="54" customHeight="true" spans="1:17">
      <c r="A65" s="65">
        <f>IF(C65&lt;&gt;"",MAX(A$17:A64)+1,"")</f>
        <v>40</v>
      </c>
      <c r="B65" s="419" t="s">
        <v>277</v>
      </c>
      <c r="C65" s="420" t="s">
        <v>85</v>
      </c>
      <c r="D65" s="153" t="s">
        <v>259</v>
      </c>
      <c r="E65" s="420" t="s">
        <v>237</v>
      </c>
      <c r="F65" s="420" t="s">
        <v>88</v>
      </c>
      <c r="G65" s="419" t="s">
        <v>278</v>
      </c>
      <c r="H65" s="420">
        <v>5305</v>
      </c>
      <c r="I65" s="432">
        <v>500</v>
      </c>
      <c r="J65" s="130">
        <v>2000</v>
      </c>
      <c r="K65" s="130"/>
      <c r="L65" s="130"/>
      <c r="M65" s="130"/>
      <c r="N65" s="130">
        <v>2000</v>
      </c>
      <c r="O65" s="130" t="s">
        <v>90</v>
      </c>
      <c r="P65" s="357" t="s">
        <v>279</v>
      </c>
      <c r="Q65" s="283" t="s">
        <v>241</v>
      </c>
    </row>
    <row r="66" ht="95.1" customHeight="true" spans="1:17">
      <c r="A66" s="65">
        <f>IF(C66&lt;&gt;"",MAX(A$17:A65)+1,"")</f>
        <v>41</v>
      </c>
      <c r="B66" s="314" t="s">
        <v>280</v>
      </c>
      <c r="C66" s="435" t="s">
        <v>85</v>
      </c>
      <c r="D66" s="153" t="s">
        <v>259</v>
      </c>
      <c r="E66" s="130" t="s">
        <v>281</v>
      </c>
      <c r="F66" s="130" t="s">
        <v>282</v>
      </c>
      <c r="G66" s="131" t="s">
        <v>283</v>
      </c>
      <c r="H66" s="153">
        <v>89665</v>
      </c>
      <c r="I66" s="153">
        <v>5000</v>
      </c>
      <c r="J66" s="130">
        <v>10000</v>
      </c>
      <c r="K66" s="130"/>
      <c r="L66" s="130"/>
      <c r="M66" s="130">
        <v>2000</v>
      </c>
      <c r="N66" s="130">
        <v>8000</v>
      </c>
      <c r="O66" s="130" t="s">
        <v>284</v>
      </c>
      <c r="P66" s="131" t="s">
        <v>285</v>
      </c>
      <c r="Q66" s="131" t="s">
        <v>241</v>
      </c>
    </row>
    <row r="67" ht="51.95" customHeight="true" spans="1:17">
      <c r="A67" s="65">
        <f>IF(C67&lt;&gt;"",MAX(A$17:A66)+1,"")</f>
        <v>42</v>
      </c>
      <c r="B67" s="26" t="s">
        <v>286</v>
      </c>
      <c r="C67" s="16" t="s">
        <v>132</v>
      </c>
      <c r="D67" s="16" t="s">
        <v>259</v>
      </c>
      <c r="E67" s="16" t="s">
        <v>135</v>
      </c>
      <c r="F67" s="16" t="s">
        <v>136</v>
      </c>
      <c r="G67" s="24" t="s">
        <v>287</v>
      </c>
      <c r="H67" s="16">
        <v>2959</v>
      </c>
      <c r="I67" s="16">
        <v>650</v>
      </c>
      <c r="J67" s="16">
        <v>1800</v>
      </c>
      <c r="K67" s="16">
        <v>1800</v>
      </c>
      <c r="L67" s="16"/>
      <c r="M67" s="16"/>
      <c r="N67" s="16"/>
      <c r="O67" s="16" t="s">
        <v>205</v>
      </c>
      <c r="P67" s="26" t="s">
        <v>192</v>
      </c>
      <c r="Q67" s="26"/>
    </row>
  </sheetData>
  <mergeCells count="16">
    <mergeCell ref="A1:P1"/>
    <mergeCell ref="A2:P2"/>
    <mergeCell ref="K3:N3"/>
    <mergeCell ref="A3:A4"/>
    <mergeCell ref="B3:B4"/>
    <mergeCell ref="C3:C4"/>
    <mergeCell ref="D3:D4"/>
    <mergeCell ref="E3:E4"/>
    <mergeCell ref="F3:F4"/>
    <mergeCell ref="G3:G4"/>
    <mergeCell ref="H3:H4"/>
    <mergeCell ref="I3:I4"/>
    <mergeCell ref="J3:J4"/>
    <mergeCell ref="O3:O4"/>
    <mergeCell ref="P3:P4"/>
    <mergeCell ref="Q3:Q4"/>
  </mergeCells>
  <conditionalFormatting sqref="B57">
    <cfRule type="duplicateValues" dxfId="0" priority="10"/>
    <cfRule type="duplicateValues" dxfId="0" priority="11"/>
    <cfRule type="duplicateValues" dxfId="1" priority="12"/>
  </conditionalFormatting>
  <conditionalFormatting sqref="B64:B65">
    <cfRule type="duplicateValues" dxfId="0" priority="4"/>
    <cfRule type="duplicateValues" dxfId="0" priority="5"/>
    <cfRule type="duplicateValues" dxfId="1" priority="6"/>
  </conditionalFormatting>
  <conditionalFormatting sqref="B59 B61:B62">
    <cfRule type="duplicateValues" dxfId="0" priority="7"/>
    <cfRule type="duplicateValues" dxfId="0" priority="8"/>
    <cfRule type="duplicateValues" dxfId="1" priority="9"/>
  </conditionalFormatting>
  <printOptions horizontalCentered="true"/>
  <pageMargins left="0.984027777777778" right="0.984027777777778" top="0.984027777777778" bottom="0.984027777777778" header="0.313888888888889" footer="0.313888888888889"/>
  <pageSetup paperSize="9" scale="51" fitToHeight="0" orientation="landscape"/>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9"/>
  <sheetViews>
    <sheetView view="pageBreakPreview" zoomScale="83" zoomScaleNormal="70" zoomScaleSheetLayoutView="83" topLeftCell="A4" workbookViewId="0">
      <selection activeCell="F12" sqref="F12"/>
    </sheetView>
  </sheetViews>
  <sheetFormatPr defaultColWidth="9" defaultRowHeight="13.5"/>
  <cols>
    <col min="1" max="1" width="6.625" style="1" customWidth="true"/>
    <col min="2" max="2" width="25.625" style="1" customWidth="true"/>
    <col min="3" max="6" width="13.625" style="1" customWidth="true"/>
    <col min="7" max="7" width="35.625" style="1" customWidth="true"/>
    <col min="8" max="14" width="11.625" style="1" customWidth="true"/>
    <col min="15" max="15" width="13.625" style="1" customWidth="true"/>
    <col min="16" max="16" width="20.625" style="1" customWidth="true"/>
    <col min="17" max="16384" width="9" style="1"/>
  </cols>
  <sheetData>
    <row r="1" ht="30" customHeight="true" spans="1:16">
      <c r="A1" s="384" t="s">
        <v>288</v>
      </c>
      <c r="B1" s="384"/>
      <c r="C1" s="384"/>
      <c r="D1" s="384"/>
      <c r="E1" s="384"/>
      <c r="F1" s="384"/>
      <c r="G1" s="384"/>
      <c r="H1" s="384"/>
      <c r="I1" s="384"/>
      <c r="J1" s="384"/>
      <c r="K1" s="384"/>
      <c r="L1" s="384"/>
      <c r="M1" s="384"/>
      <c r="N1" s="384"/>
      <c r="O1" s="384"/>
      <c r="P1" s="411"/>
    </row>
    <row r="2" ht="21.95" customHeight="true" spans="1:16">
      <c r="A2" s="385" t="s">
        <v>289</v>
      </c>
      <c r="B2" s="385"/>
      <c r="C2" s="385"/>
      <c r="D2" s="386"/>
      <c r="E2" s="385"/>
      <c r="F2" s="385"/>
      <c r="G2" s="385"/>
      <c r="H2" s="385"/>
      <c r="I2" s="385"/>
      <c r="J2" s="385"/>
      <c r="K2" s="385"/>
      <c r="L2" s="385"/>
      <c r="M2" s="385"/>
      <c r="N2" s="385"/>
      <c r="O2" s="385"/>
      <c r="P2" s="412"/>
    </row>
    <row r="3" ht="24.95" customHeight="true" spans="1:16">
      <c r="A3" s="9" t="s">
        <v>58</v>
      </c>
      <c r="B3" s="9" t="s">
        <v>59</v>
      </c>
      <c r="C3" s="9" t="s">
        <v>60</v>
      </c>
      <c r="D3" s="9" t="s">
        <v>61</v>
      </c>
      <c r="E3" s="9" t="s">
        <v>62</v>
      </c>
      <c r="F3" s="9" t="s">
        <v>63</v>
      </c>
      <c r="G3" s="9" t="s">
        <v>64</v>
      </c>
      <c r="H3" s="21" t="s">
        <v>65</v>
      </c>
      <c r="I3" s="21" t="s">
        <v>66</v>
      </c>
      <c r="J3" s="21" t="s">
        <v>67</v>
      </c>
      <c r="K3" s="21" t="s">
        <v>68</v>
      </c>
      <c r="L3" s="21"/>
      <c r="M3" s="21"/>
      <c r="N3" s="21"/>
      <c r="O3" s="33" t="s">
        <v>290</v>
      </c>
      <c r="P3" s="9" t="s">
        <v>70</v>
      </c>
    </row>
    <row r="4" ht="24.95" customHeight="true" spans="1:16">
      <c r="A4" s="9"/>
      <c r="B4" s="9"/>
      <c r="C4" s="9"/>
      <c r="D4" s="9"/>
      <c r="E4" s="9"/>
      <c r="F4" s="9"/>
      <c r="G4" s="9"/>
      <c r="H4" s="21"/>
      <c r="I4" s="21"/>
      <c r="J4" s="21"/>
      <c r="K4" s="29" t="s">
        <v>72</v>
      </c>
      <c r="L4" s="29" t="s">
        <v>73</v>
      </c>
      <c r="M4" s="29" t="s">
        <v>74</v>
      </c>
      <c r="N4" s="29" t="s">
        <v>75</v>
      </c>
      <c r="O4" s="33"/>
      <c r="P4" s="9"/>
    </row>
    <row r="5" ht="24.95" customHeight="true" spans="1:16">
      <c r="A5" s="12"/>
      <c r="B5" s="11" t="s">
        <v>76</v>
      </c>
      <c r="C5" s="12">
        <f>SUM(C6:C8)</f>
        <v>9</v>
      </c>
      <c r="D5" s="12"/>
      <c r="E5" s="12"/>
      <c r="F5" s="12"/>
      <c r="G5" s="12"/>
      <c r="H5" s="396">
        <f>SUM(H10:H19)</f>
        <v>1486465.89</v>
      </c>
      <c r="I5" s="396">
        <f t="shared" ref="I5:N5" si="0">SUM(I10:I19)</f>
        <v>71766.68</v>
      </c>
      <c r="J5" s="396">
        <f t="shared" si="0"/>
        <v>35000</v>
      </c>
      <c r="K5" s="396">
        <f t="shared" si="0"/>
        <v>5000</v>
      </c>
      <c r="L5" s="396"/>
      <c r="M5" s="396">
        <f t="shared" si="0"/>
        <v>25200</v>
      </c>
      <c r="N5" s="396">
        <f t="shared" si="0"/>
        <v>4800</v>
      </c>
      <c r="O5" s="12"/>
      <c r="P5" s="11"/>
    </row>
    <row r="6" ht="24.95" customHeight="true" spans="1:16">
      <c r="A6" s="12"/>
      <c r="B6" s="11" t="s">
        <v>131</v>
      </c>
      <c r="C6" s="29">
        <f>COUNTIF(C10:C19,"新建")</f>
        <v>2</v>
      </c>
      <c r="D6" s="12"/>
      <c r="E6" s="12"/>
      <c r="F6" s="12"/>
      <c r="G6" s="12"/>
      <c r="H6" s="397">
        <f>SUMIF($C$10:$C$19,"新建",H10:H19)</f>
        <v>1220</v>
      </c>
      <c r="I6" s="397"/>
      <c r="J6" s="397">
        <f>SUMIF($C$10:$C$19,"新建",J10:J19)</f>
        <v>350</v>
      </c>
      <c r="K6" s="397">
        <f>SUMIF($C$10:$C$19,"新建",K10:K19)</f>
        <v>350</v>
      </c>
      <c r="L6" s="397"/>
      <c r="M6" s="397"/>
      <c r="N6" s="397"/>
      <c r="O6" s="12"/>
      <c r="P6" s="11"/>
    </row>
    <row r="7" ht="18.95" customHeight="true" spans="1:16">
      <c r="A7" s="12"/>
      <c r="B7" s="11" t="s">
        <v>85</v>
      </c>
      <c r="C7" s="387">
        <f>COUNTIF(C11:C19,"续建")</f>
        <v>2</v>
      </c>
      <c r="D7" s="12"/>
      <c r="E7" s="12"/>
      <c r="F7" s="12"/>
      <c r="G7" s="11"/>
      <c r="H7" s="397">
        <f>SUMIF($C$10:$C$19,"续建",H10:H19)</f>
        <v>1450252</v>
      </c>
      <c r="I7" s="397">
        <f t="shared" ref="I7:N7" si="1">SUMIF($C$10:$C$19,"续建",I10:I19)</f>
        <v>51830.73</v>
      </c>
      <c r="J7" s="397">
        <f t="shared" si="1"/>
        <v>31200</v>
      </c>
      <c r="K7" s="397">
        <f t="shared" si="1"/>
        <v>1200</v>
      </c>
      <c r="L7" s="397"/>
      <c r="M7" s="397">
        <f t="shared" si="1"/>
        <v>25200</v>
      </c>
      <c r="N7" s="397">
        <f t="shared" si="1"/>
        <v>4800</v>
      </c>
      <c r="O7" s="12"/>
      <c r="P7" s="11"/>
    </row>
    <row r="8" ht="24.95" customHeight="true" spans="1:16">
      <c r="A8" s="12"/>
      <c r="B8" s="11" t="s">
        <v>132</v>
      </c>
      <c r="C8" s="387">
        <f>COUNTIF(C10:C19,"竣工")</f>
        <v>5</v>
      </c>
      <c r="D8" s="387"/>
      <c r="E8" s="398"/>
      <c r="F8" s="398"/>
      <c r="G8" s="399"/>
      <c r="H8" s="397">
        <f>SUMIF($C$10:$C$19,"竣工",H10:H19)</f>
        <v>34693.89</v>
      </c>
      <c r="I8" s="397">
        <f t="shared" ref="I8:K8" si="2">SUMIF($C$10:$C$19,"竣工",I10:I19)</f>
        <v>19935.95</v>
      </c>
      <c r="J8" s="397">
        <f t="shared" si="2"/>
        <v>3150</v>
      </c>
      <c r="K8" s="397">
        <f t="shared" si="2"/>
        <v>3150</v>
      </c>
      <c r="L8" s="397"/>
      <c r="M8" s="397"/>
      <c r="N8" s="397"/>
      <c r="O8" s="12"/>
      <c r="P8" s="11"/>
    </row>
    <row r="9" ht="24.95" customHeight="true" spans="1:16">
      <c r="A9" s="12"/>
      <c r="B9" s="11" t="s">
        <v>291</v>
      </c>
      <c r="C9" s="387"/>
      <c r="D9" s="387"/>
      <c r="E9" s="398"/>
      <c r="F9" s="398"/>
      <c r="G9" s="399"/>
      <c r="H9" s="397">
        <v>300</v>
      </c>
      <c r="I9" s="397"/>
      <c r="J9" s="397">
        <v>300</v>
      </c>
      <c r="K9" s="397">
        <v>300</v>
      </c>
      <c r="L9" s="397"/>
      <c r="M9" s="397"/>
      <c r="N9" s="397"/>
      <c r="O9" s="12"/>
      <c r="P9" s="11"/>
    </row>
    <row r="10" ht="56.1" customHeight="true" spans="1:16">
      <c r="A10" s="371">
        <v>1</v>
      </c>
      <c r="B10" s="388" t="s">
        <v>292</v>
      </c>
      <c r="C10" s="389" t="s">
        <v>131</v>
      </c>
      <c r="D10" s="389" t="s">
        <v>293</v>
      </c>
      <c r="E10" s="400" t="s">
        <v>294</v>
      </c>
      <c r="F10" s="400" t="s">
        <v>153</v>
      </c>
      <c r="G10" s="401" t="s">
        <v>295</v>
      </c>
      <c r="H10" s="402">
        <v>870</v>
      </c>
      <c r="I10" s="402"/>
      <c r="J10" s="402">
        <v>250</v>
      </c>
      <c r="K10" s="402">
        <v>250</v>
      </c>
      <c r="L10" s="402"/>
      <c r="M10" s="402"/>
      <c r="N10" s="402"/>
      <c r="O10" s="371" t="s">
        <v>138</v>
      </c>
      <c r="P10" s="388" t="s">
        <v>139</v>
      </c>
    </row>
    <row r="11" ht="45" customHeight="true" spans="1:16">
      <c r="A11" s="371">
        <v>2</v>
      </c>
      <c r="B11" s="390" t="s">
        <v>296</v>
      </c>
      <c r="C11" s="333" t="s">
        <v>131</v>
      </c>
      <c r="D11" s="333" t="s">
        <v>293</v>
      </c>
      <c r="E11" s="333" t="s">
        <v>294</v>
      </c>
      <c r="F11" s="333" t="s">
        <v>297</v>
      </c>
      <c r="G11" s="334" t="s">
        <v>298</v>
      </c>
      <c r="H11" s="403">
        <v>350</v>
      </c>
      <c r="I11" s="409"/>
      <c r="J11" s="333">
        <v>100</v>
      </c>
      <c r="K11" s="333">
        <v>100</v>
      </c>
      <c r="L11" s="333"/>
      <c r="M11" s="333"/>
      <c r="N11" s="333"/>
      <c r="O11" s="333" t="s">
        <v>138</v>
      </c>
      <c r="P11" s="388" t="s">
        <v>139</v>
      </c>
    </row>
    <row r="12" ht="51.95" customHeight="true" spans="1:16">
      <c r="A12" s="371">
        <v>3</v>
      </c>
      <c r="B12" s="390" t="s">
        <v>299</v>
      </c>
      <c r="C12" s="333" t="s">
        <v>85</v>
      </c>
      <c r="D12" s="333" t="s">
        <v>300</v>
      </c>
      <c r="E12" s="333" t="s">
        <v>301</v>
      </c>
      <c r="F12" s="333" t="s">
        <v>105</v>
      </c>
      <c r="G12" s="334" t="s">
        <v>302</v>
      </c>
      <c r="H12" s="403">
        <v>1414318</v>
      </c>
      <c r="I12" s="409">
        <v>42081</v>
      </c>
      <c r="J12" s="333">
        <v>30000</v>
      </c>
      <c r="K12" s="333"/>
      <c r="L12" s="333"/>
      <c r="M12" s="333">
        <v>25200</v>
      </c>
      <c r="N12" s="333">
        <v>4800</v>
      </c>
      <c r="O12" s="333" t="s">
        <v>303</v>
      </c>
      <c r="P12" s="158" t="s">
        <v>304</v>
      </c>
    </row>
    <row r="13" ht="74.1" customHeight="true" spans="1:16">
      <c r="A13" s="371">
        <v>4</v>
      </c>
      <c r="B13" s="391" t="s">
        <v>305</v>
      </c>
      <c r="C13" s="130" t="s">
        <v>85</v>
      </c>
      <c r="D13" s="65" t="s">
        <v>293</v>
      </c>
      <c r="E13" s="65" t="s">
        <v>294</v>
      </c>
      <c r="F13" s="65" t="s">
        <v>114</v>
      </c>
      <c r="G13" s="64" t="s">
        <v>306</v>
      </c>
      <c r="H13" s="404">
        <v>35934</v>
      </c>
      <c r="I13" s="410">
        <v>9749.73</v>
      </c>
      <c r="J13" s="410">
        <v>1200</v>
      </c>
      <c r="K13" s="410">
        <v>1200</v>
      </c>
      <c r="L13" s="410"/>
      <c r="M13" s="410"/>
      <c r="N13" s="410"/>
      <c r="O13" s="14" t="s">
        <v>182</v>
      </c>
      <c r="P13" s="413" t="s">
        <v>116</v>
      </c>
    </row>
    <row r="14" ht="84.95" customHeight="true" spans="1:16">
      <c r="A14" s="371">
        <v>5</v>
      </c>
      <c r="B14" s="392" t="s">
        <v>307</v>
      </c>
      <c r="C14" s="160" t="s">
        <v>132</v>
      </c>
      <c r="D14" s="393" t="s">
        <v>293</v>
      </c>
      <c r="E14" s="405" t="s">
        <v>294</v>
      </c>
      <c r="F14" s="405" t="s">
        <v>161</v>
      </c>
      <c r="G14" s="406" t="s">
        <v>308</v>
      </c>
      <c r="H14" s="407">
        <v>552.89</v>
      </c>
      <c r="I14" s="409">
        <v>15.33</v>
      </c>
      <c r="J14" s="409">
        <v>150</v>
      </c>
      <c r="K14" s="409">
        <v>150</v>
      </c>
      <c r="L14" s="409"/>
      <c r="M14" s="409"/>
      <c r="N14" s="409"/>
      <c r="O14" s="414" t="s">
        <v>205</v>
      </c>
      <c r="P14" s="413" t="s">
        <v>192</v>
      </c>
    </row>
    <row r="15" ht="99" customHeight="true" spans="1:16">
      <c r="A15" s="371">
        <v>6</v>
      </c>
      <c r="B15" s="69" t="s">
        <v>309</v>
      </c>
      <c r="C15" s="394" t="s">
        <v>132</v>
      </c>
      <c r="D15" s="16" t="s">
        <v>293</v>
      </c>
      <c r="E15" s="394" t="s">
        <v>294</v>
      </c>
      <c r="F15" s="394" t="s">
        <v>142</v>
      </c>
      <c r="G15" s="69" t="s">
        <v>310</v>
      </c>
      <c r="H15" s="140">
        <v>6184</v>
      </c>
      <c r="I15" s="410">
        <v>4300.2</v>
      </c>
      <c r="J15" s="410">
        <v>1000</v>
      </c>
      <c r="K15" s="410">
        <v>1000</v>
      </c>
      <c r="L15" s="410"/>
      <c r="M15" s="410"/>
      <c r="N15" s="410"/>
      <c r="O15" s="14" t="s">
        <v>191</v>
      </c>
      <c r="P15" s="413" t="s">
        <v>192</v>
      </c>
    </row>
    <row r="16" ht="56.1" customHeight="true" spans="1:16">
      <c r="A16" s="371">
        <v>7</v>
      </c>
      <c r="B16" s="24" t="s">
        <v>311</v>
      </c>
      <c r="C16" s="16" t="s">
        <v>132</v>
      </c>
      <c r="D16" s="16" t="s">
        <v>293</v>
      </c>
      <c r="E16" s="16" t="s">
        <v>294</v>
      </c>
      <c r="F16" s="16" t="s">
        <v>88</v>
      </c>
      <c r="G16" s="24" t="s">
        <v>312</v>
      </c>
      <c r="H16" s="16">
        <v>7367</v>
      </c>
      <c r="I16" s="25">
        <v>2606.74</v>
      </c>
      <c r="J16" s="16">
        <v>1050</v>
      </c>
      <c r="K16" s="16">
        <v>1050</v>
      </c>
      <c r="L16" s="410"/>
      <c r="M16" s="410"/>
      <c r="N16" s="410"/>
      <c r="O16" s="14" t="s">
        <v>215</v>
      </c>
      <c r="P16" s="413" t="s">
        <v>192</v>
      </c>
    </row>
    <row r="17" ht="60.95" customHeight="true" spans="1:16">
      <c r="A17" s="371">
        <v>8</v>
      </c>
      <c r="B17" s="391" t="s">
        <v>313</v>
      </c>
      <c r="C17" s="395" t="s">
        <v>132</v>
      </c>
      <c r="D17" s="65" t="s">
        <v>293</v>
      </c>
      <c r="E17" s="65" t="s">
        <v>294</v>
      </c>
      <c r="F17" s="34" t="s">
        <v>297</v>
      </c>
      <c r="G17" s="64" t="s">
        <v>314</v>
      </c>
      <c r="H17" s="404">
        <v>5836</v>
      </c>
      <c r="I17" s="410">
        <v>3260.96</v>
      </c>
      <c r="J17" s="410">
        <v>500</v>
      </c>
      <c r="K17" s="410">
        <v>500</v>
      </c>
      <c r="L17" s="410"/>
      <c r="M17" s="410"/>
      <c r="N17" s="410"/>
      <c r="O17" s="14" t="s">
        <v>195</v>
      </c>
      <c r="P17" s="413" t="s">
        <v>192</v>
      </c>
    </row>
    <row r="18" ht="65.1" customHeight="true" spans="1:16">
      <c r="A18" s="371">
        <v>9</v>
      </c>
      <c r="B18" s="391" t="s">
        <v>315</v>
      </c>
      <c r="C18" s="395" t="s">
        <v>132</v>
      </c>
      <c r="D18" s="65" t="s">
        <v>293</v>
      </c>
      <c r="E18" s="65" t="s">
        <v>294</v>
      </c>
      <c r="F18" s="34" t="s">
        <v>142</v>
      </c>
      <c r="G18" s="64" t="s">
        <v>316</v>
      </c>
      <c r="H18" s="404">
        <v>14754</v>
      </c>
      <c r="I18" s="410">
        <v>9752.72</v>
      </c>
      <c r="J18" s="410">
        <v>450</v>
      </c>
      <c r="K18" s="410">
        <v>450</v>
      </c>
      <c r="L18" s="410"/>
      <c r="M18" s="410"/>
      <c r="N18" s="410"/>
      <c r="O18" s="14" t="s">
        <v>215</v>
      </c>
      <c r="P18" s="413" t="s">
        <v>192</v>
      </c>
    </row>
    <row r="19" ht="41.1" customHeight="true" spans="1:16">
      <c r="A19" s="371"/>
      <c r="B19" s="126" t="s">
        <v>317</v>
      </c>
      <c r="C19" s="395"/>
      <c r="D19" s="65" t="s">
        <v>293</v>
      </c>
      <c r="E19" s="65" t="s">
        <v>294</v>
      </c>
      <c r="F19" s="125" t="s">
        <v>161</v>
      </c>
      <c r="G19" s="260" t="s">
        <v>318</v>
      </c>
      <c r="H19" s="408">
        <v>300</v>
      </c>
      <c r="I19" s="125"/>
      <c r="J19" s="410">
        <v>300</v>
      </c>
      <c r="K19" s="410">
        <v>300</v>
      </c>
      <c r="L19" s="410"/>
      <c r="M19" s="410"/>
      <c r="N19" s="410"/>
      <c r="O19" s="14"/>
      <c r="P19" s="93"/>
    </row>
  </sheetData>
  <mergeCells count="15">
    <mergeCell ref="A1:P1"/>
    <mergeCell ref="A2:P2"/>
    <mergeCell ref="K3:N3"/>
    <mergeCell ref="A3:A4"/>
    <mergeCell ref="B3:B4"/>
    <mergeCell ref="C3:C4"/>
    <mergeCell ref="D3:D4"/>
    <mergeCell ref="E3:E4"/>
    <mergeCell ref="F3:F4"/>
    <mergeCell ref="G3:G4"/>
    <mergeCell ref="H3:H4"/>
    <mergeCell ref="I3:I4"/>
    <mergeCell ref="J3:J4"/>
    <mergeCell ref="O3:O4"/>
    <mergeCell ref="P3:P4"/>
  </mergeCells>
  <printOptions horizontalCentered="true"/>
  <pageMargins left="0.984027777777778" right="0.984027777777778" top="0.984027777777778" bottom="0.984027777777778" header="0.313888888888889" footer="0.313888888888889"/>
  <pageSetup paperSize="9" scale="5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8"/>
  <sheetViews>
    <sheetView view="pageBreakPreview" zoomScale="70" zoomScaleNormal="70" zoomScaleSheetLayoutView="70" workbookViewId="0">
      <pane xSplit="3" ySplit="7" topLeftCell="D8" activePane="bottomRight" state="frozen"/>
      <selection/>
      <selection pane="topRight"/>
      <selection pane="bottomLeft"/>
      <selection pane="bottomRight" activeCell="G9" sqref="G9"/>
    </sheetView>
  </sheetViews>
  <sheetFormatPr defaultColWidth="9" defaultRowHeight="13.5"/>
  <cols>
    <col min="1" max="1" width="6.625" style="1" customWidth="true"/>
    <col min="2" max="2" width="25.625" style="1" customWidth="true"/>
    <col min="3" max="6" width="13.625" style="1" customWidth="true"/>
    <col min="7" max="7" width="35.625" style="1" customWidth="true"/>
    <col min="8" max="14" width="11.625" style="1" customWidth="true"/>
    <col min="15" max="15" width="13.625" style="1" customWidth="true"/>
    <col min="16" max="16" width="20.625" style="1" customWidth="true"/>
    <col min="17" max="16384" width="9" style="1"/>
  </cols>
  <sheetData>
    <row r="1" ht="30" customHeight="true" spans="1:16">
      <c r="A1" s="364" t="s">
        <v>319</v>
      </c>
      <c r="B1" s="364"/>
      <c r="C1" s="364"/>
      <c r="D1" s="364"/>
      <c r="E1" s="364"/>
      <c r="F1" s="364"/>
      <c r="G1" s="372"/>
      <c r="H1" s="364"/>
      <c r="I1" s="364"/>
      <c r="J1" s="364"/>
      <c r="K1" s="364"/>
      <c r="L1" s="364"/>
      <c r="M1" s="364"/>
      <c r="N1" s="364"/>
      <c r="O1" s="364"/>
      <c r="P1" s="364"/>
    </row>
    <row r="2" ht="30" customHeight="true" spans="1:16">
      <c r="A2" s="365"/>
      <c r="B2" s="365"/>
      <c r="C2" s="365"/>
      <c r="D2" s="365"/>
      <c r="E2" s="365"/>
      <c r="F2" s="365"/>
      <c r="G2" s="373"/>
      <c r="H2" s="365"/>
      <c r="I2" s="365"/>
      <c r="J2" s="365"/>
      <c r="K2" s="365"/>
      <c r="L2" s="365"/>
      <c r="M2" s="365"/>
      <c r="N2" s="365"/>
      <c r="O2" s="365"/>
      <c r="P2" s="381" t="s">
        <v>57</v>
      </c>
    </row>
    <row r="3" ht="24.95" customHeight="true" spans="1:16">
      <c r="A3" s="366" t="s">
        <v>58</v>
      </c>
      <c r="B3" s="366" t="s">
        <v>59</v>
      </c>
      <c r="C3" s="366" t="s">
        <v>60</v>
      </c>
      <c r="D3" s="366" t="s">
        <v>61</v>
      </c>
      <c r="E3" s="366" t="s">
        <v>62</v>
      </c>
      <c r="F3" s="366" t="s">
        <v>63</v>
      </c>
      <c r="G3" s="366" t="s">
        <v>64</v>
      </c>
      <c r="H3" s="374" t="s">
        <v>65</v>
      </c>
      <c r="I3" s="374" t="s">
        <v>66</v>
      </c>
      <c r="J3" s="374" t="s">
        <v>67</v>
      </c>
      <c r="K3" s="378" t="s">
        <v>68</v>
      </c>
      <c r="L3" s="379"/>
      <c r="M3" s="379"/>
      <c r="N3" s="382"/>
      <c r="O3" s="33" t="s">
        <v>69</v>
      </c>
      <c r="P3" s="366" t="s">
        <v>70</v>
      </c>
    </row>
    <row r="4" ht="24.95" customHeight="true" spans="1:16">
      <c r="A4" s="367"/>
      <c r="B4" s="367"/>
      <c r="C4" s="367"/>
      <c r="D4" s="367"/>
      <c r="E4" s="367"/>
      <c r="F4" s="367"/>
      <c r="G4" s="304"/>
      <c r="H4" s="375"/>
      <c r="I4" s="380"/>
      <c r="J4" s="380"/>
      <c r="K4" s="29" t="s">
        <v>72</v>
      </c>
      <c r="L4" s="29" t="s">
        <v>73</v>
      </c>
      <c r="M4" s="29" t="s">
        <v>74</v>
      </c>
      <c r="N4" s="29" t="s">
        <v>75</v>
      </c>
      <c r="O4" s="33"/>
      <c r="P4" s="367"/>
    </row>
    <row r="5" ht="24.95" customHeight="true" spans="1:16">
      <c r="A5" s="368"/>
      <c r="B5" s="369" t="s">
        <v>76</v>
      </c>
      <c r="C5" s="29">
        <f>SUM(C6:C7)</f>
        <v>11</v>
      </c>
      <c r="D5" s="29"/>
      <c r="E5" s="29"/>
      <c r="F5" s="29"/>
      <c r="G5" s="369"/>
      <c r="H5" s="376">
        <f>SUM(H8:H18)</f>
        <v>5946180</v>
      </c>
      <c r="I5" s="376">
        <f t="shared" ref="I5:L5" si="0">SUM(I8:I18)</f>
        <v>2371764</v>
      </c>
      <c r="J5" s="376">
        <f t="shared" si="0"/>
        <v>603200</v>
      </c>
      <c r="K5" s="376">
        <f t="shared" si="0"/>
        <v>602200</v>
      </c>
      <c r="L5" s="376">
        <f t="shared" si="0"/>
        <v>1000</v>
      </c>
      <c r="M5" s="376"/>
      <c r="N5" s="376"/>
      <c r="O5" s="29"/>
      <c r="P5" s="29"/>
    </row>
    <row r="6" ht="24.95" customHeight="true" spans="1:16">
      <c r="A6" s="368"/>
      <c r="B6" s="369" t="s">
        <v>131</v>
      </c>
      <c r="C6" s="370">
        <f>COUNTIF(C8:C18,"新建")</f>
        <v>10</v>
      </c>
      <c r="D6" s="29"/>
      <c r="E6" s="29"/>
      <c r="F6" s="29"/>
      <c r="G6" s="369"/>
      <c r="H6" s="377">
        <f>SUMIF($C$8:$C$18,"新建",H8:H18)</f>
        <v>106700</v>
      </c>
      <c r="I6" s="377"/>
      <c r="J6" s="377">
        <f t="shared" ref="J6:L6" si="1">SUMIF($C$8:$C$18,"新建",J8:J18)</f>
        <v>18150</v>
      </c>
      <c r="K6" s="377">
        <f t="shared" si="1"/>
        <v>17150</v>
      </c>
      <c r="L6" s="377">
        <f t="shared" si="1"/>
        <v>1000</v>
      </c>
      <c r="M6" s="377"/>
      <c r="N6" s="377"/>
      <c r="O6" s="29"/>
      <c r="P6" s="29"/>
    </row>
    <row r="7" ht="24.95" customHeight="true" spans="1:16">
      <c r="A7" s="368"/>
      <c r="B7" s="369" t="s">
        <v>85</v>
      </c>
      <c r="C7" s="370">
        <f>COUNTIF(C8:C18,"续建")</f>
        <v>1</v>
      </c>
      <c r="D7" s="29"/>
      <c r="E7" s="29"/>
      <c r="F7" s="29"/>
      <c r="G7" s="369"/>
      <c r="H7" s="377">
        <f>SUMIF($C$8:$C$18,"续建",H8:H18)</f>
        <v>5839480</v>
      </c>
      <c r="I7" s="377">
        <f t="shared" ref="I7:K7" si="2">SUMIF($C$8:$C$18,"续建",I8:I18)</f>
        <v>2371764</v>
      </c>
      <c r="J7" s="377">
        <f t="shared" si="2"/>
        <v>585050</v>
      </c>
      <c r="K7" s="377">
        <f t="shared" si="2"/>
        <v>585050</v>
      </c>
      <c r="L7" s="377"/>
      <c r="M7" s="377"/>
      <c r="N7" s="377"/>
      <c r="O7" s="29"/>
      <c r="P7" s="29"/>
    </row>
    <row r="8" ht="69.95" customHeight="true" spans="1:16">
      <c r="A8" s="371">
        <f>IF(C8&lt;&gt;"",MAX(A7:A$7)+1,"")</f>
        <v>1</v>
      </c>
      <c r="B8" s="26" t="s">
        <v>320</v>
      </c>
      <c r="C8" s="16" t="s">
        <v>131</v>
      </c>
      <c r="D8" s="16" t="s">
        <v>169</v>
      </c>
      <c r="E8" s="16" t="s">
        <v>169</v>
      </c>
      <c r="F8" s="16" t="s">
        <v>153</v>
      </c>
      <c r="G8" s="24" t="s">
        <v>321</v>
      </c>
      <c r="H8" s="16">
        <v>3000</v>
      </c>
      <c r="I8" s="16"/>
      <c r="J8" s="16">
        <v>800</v>
      </c>
      <c r="K8" s="16">
        <v>800</v>
      </c>
      <c r="L8" s="16"/>
      <c r="M8" s="16"/>
      <c r="N8" s="16"/>
      <c r="O8" s="16" t="s">
        <v>144</v>
      </c>
      <c r="P8" s="383" t="s">
        <v>322</v>
      </c>
    </row>
    <row r="9" ht="69.95" customHeight="true" spans="1:16">
      <c r="A9" s="371">
        <f>IF(C9&lt;&gt;"",MAX(A$7:A8)+1,"")</f>
        <v>2</v>
      </c>
      <c r="B9" s="26" t="s">
        <v>323</v>
      </c>
      <c r="C9" s="16" t="s">
        <v>131</v>
      </c>
      <c r="D9" s="16" t="s">
        <v>169</v>
      </c>
      <c r="E9" s="16" t="s">
        <v>324</v>
      </c>
      <c r="F9" s="16" t="s">
        <v>142</v>
      </c>
      <c r="G9" s="24" t="s">
        <v>325</v>
      </c>
      <c r="H9" s="16">
        <v>400</v>
      </c>
      <c r="I9" s="16"/>
      <c r="J9" s="16">
        <v>400</v>
      </c>
      <c r="K9" s="16">
        <v>400</v>
      </c>
      <c r="L9" s="16"/>
      <c r="M9" s="16"/>
      <c r="N9" s="16"/>
      <c r="O9" s="16" t="s">
        <v>326</v>
      </c>
      <c r="P9" s="383" t="s">
        <v>327</v>
      </c>
    </row>
    <row r="10" ht="69.95" customHeight="true" spans="1:16">
      <c r="A10" s="371">
        <f>IF(C10&lt;&gt;"",MAX(A$7:A9)+1,"")</f>
        <v>3</v>
      </c>
      <c r="B10" s="26" t="s">
        <v>328</v>
      </c>
      <c r="C10" s="16" t="s">
        <v>131</v>
      </c>
      <c r="D10" s="16" t="s">
        <v>169</v>
      </c>
      <c r="E10" s="16" t="s">
        <v>324</v>
      </c>
      <c r="F10" s="16" t="s">
        <v>142</v>
      </c>
      <c r="G10" s="24" t="s">
        <v>329</v>
      </c>
      <c r="H10" s="16">
        <v>2200</v>
      </c>
      <c r="I10" s="16"/>
      <c r="J10" s="16">
        <v>100</v>
      </c>
      <c r="K10" s="16">
        <v>100</v>
      </c>
      <c r="L10" s="16"/>
      <c r="M10" s="16"/>
      <c r="N10" s="16"/>
      <c r="O10" s="16" t="s">
        <v>144</v>
      </c>
      <c r="P10" s="383" t="s">
        <v>330</v>
      </c>
    </row>
    <row r="11" ht="69.95" customHeight="true" spans="1:16">
      <c r="A11" s="371">
        <f>IF(C11&lt;&gt;"",MAX(A$7:A10)+1,"")</f>
        <v>4</v>
      </c>
      <c r="B11" s="26" t="s">
        <v>331</v>
      </c>
      <c r="C11" s="16" t="s">
        <v>131</v>
      </c>
      <c r="D11" s="16" t="s">
        <v>169</v>
      </c>
      <c r="E11" s="16" t="s">
        <v>324</v>
      </c>
      <c r="F11" s="16" t="s">
        <v>142</v>
      </c>
      <c r="G11" s="24" t="s">
        <v>332</v>
      </c>
      <c r="H11" s="16">
        <v>3000</v>
      </c>
      <c r="I11" s="16"/>
      <c r="J11" s="16">
        <v>50</v>
      </c>
      <c r="K11" s="16">
        <v>50</v>
      </c>
      <c r="L11" s="16"/>
      <c r="M11" s="16"/>
      <c r="N11" s="16"/>
      <c r="O11" s="16" t="s">
        <v>149</v>
      </c>
      <c r="P11" s="383" t="s">
        <v>333</v>
      </c>
    </row>
    <row r="12" ht="69.95" customHeight="true" spans="1:16">
      <c r="A12" s="371">
        <f>IF(C12&lt;&gt;"",MAX(A$7:A11)+1,"")</f>
        <v>5</v>
      </c>
      <c r="B12" s="26" t="s">
        <v>334</v>
      </c>
      <c r="C12" s="16" t="s">
        <v>131</v>
      </c>
      <c r="D12" s="16" t="s">
        <v>169</v>
      </c>
      <c r="E12" s="16" t="s">
        <v>324</v>
      </c>
      <c r="F12" s="16" t="s">
        <v>142</v>
      </c>
      <c r="G12" s="24" t="s">
        <v>335</v>
      </c>
      <c r="H12" s="16">
        <v>3850</v>
      </c>
      <c r="I12" s="16"/>
      <c r="J12" s="16">
        <v>50</v>
      </c>
      <c r="K12" s="16">
        <v>50</v>
      </c>
      <c r="L12" s="16"/>
      <c r="M12" s="16"/>
      <c r="N12" s="16"/>
      <c r="O12" s="16" t="s">
        <v>149</v>
      </c>
      <c r="P12" s="383" t="s">
        <v>333</v>
      </c>
    </row>
    <row r="13" ht="69.95" customHeight="true" spans="1:16">
      <c r="A13" s="371">
        <f>IF(C13&lt;&gt;"",MAX(A$7:A12)+1,"")</f>
        <v>6</v>
      </c>
      <c r="B13" s="26" t="s">
        <v>336</v>
      </c>
      <c r="C13" s="16" t="s">
        <v>131</v>
      </c>
      <c r="D13" s="16" t="s">
        <v>169</v>
      </c>
      <c r="E13" s="16" t="s">
        <v>324</v>
      </c>
      <c r="F13" s="16" t="s">
        <v>142</v>
      </c>
      <c r="G13" s="24" t="s">
        <v>337</v>
      </c>
      <c r="H13" s="16">
        <v>4500</v>
      </c>
      <c r="I13" s="16"/>
      <c r="J13" s="16">
        <v>50</v>
      </c>
      <c r="K13" s="16">
        <v>50</v>
      </c>
      <c r="L13" s="16"/>
      <c r="M13" s="16"/>
      <c r="N13" s="16"/>
      <c r="O13" s="16" t="s">
        <v>149</v>
      </c>
      <c r="P13" s="383" t="s">
        <v>333</v>
      </c>
    </row>
    <row r="14" ht="69.95" customHeight="true" spans="1:16">
      <c r="A14" s="371">
        <f>IF(C14&lt;&gt;"",MAX(A$7:A13)+1,"")</f>
        <v>7</v>
      </c>
      <c r="B14" s="26" t="s">
        <v>338</v>
      </c>
      <c r="C14" s="16" t="s">
        <v>131</v>
      </c>
      <c r="D14" s="16" t="s">
        <v>169</v>
      </c>
      <c r="E14" s="16" t="s">
        <v>324</v>
      </c>
      <c r="F14" s="16" t="s">
        <v>142</v>
      </c>
      <c r="G14" s="24" t="s">
        <v>339</v>
      </c>
      <c r="H14" s="16">
        <v>4000</v>
      </c>
      <c r="I14" s="16"/>
      <c r="J14" s="16">
        <v>50</v>
      </c>
      <c r="K14" s="16">
        <v>50</v>
      </c>
      <c r="L14" s="16"/>
      <c r="M14" s="16"/>
      <c r="N14" s="16"/>
      <c r="O14" s="16" t="s">
        <v>149</v>
      </c>
      <c r="P14" s="383" t="s">
        <v>333</v>
      </c>
    </row>
    <row r="15" ht="69.95" customHeight="true" spans="1:16">
      <c r="A15" s="371">
        <f>IF(C15&lt;&gt;"",MAX(A$7:A14)+1,"")</f>
        <v>8</v>
      </c>
      <c r="B15" s="26" t="s">
        <v>340</v>
      </c>
      <c r="C15" s="16" t="s">
        <v>131</v>
      </c>
      <c r="D15" s="16" t="s">
        <v>169</v>
      </c>
      <c r="E15" s="16" t="s">
        <v>324</v>
      </c>
      <c r="F15" s="16" t="s">
        <v>142</v>
      </c>
      <c r="G15" s="24" t="s">
        <v>341</v>
      </c>
      <c r="H15" s="16">
        <v>1650</v>
      </c>
      <c r="I15" s="16"/>
      <c r="J15" s="16">
        <v>1650</v>
      </c>
      <c r="K15" s="16">
        <v>1650</v>
      </c>
      <c r="L15" s="16"/>
      <c r="M15" s="16"/>
      <c r="N15" s="16"/>
      <c r="O15" s="16" t="s">
        <v>326</v>
      </c>
      <c r="P15" s="383" t="s">
        <v>342</v>
      </c>
    </row>
    <row r="16" ht="69.95" customHeight="true" spans="1:16">
      <c r="A16" s="371">
        <f>IF(C16&lt;&gt;"",MAX(A$7:A15)+1,"")</f>
        <v>9</v>
      </c>
      <c r="B16" s="26" t="s">
        <v>343</v>
      </c>
      <c r="C16" s="16" t="s">
        <v>131</v>
      </c>
      <c r="D16" s="16" t="s">
        <v>169</v>
      </c>
      <c r="E16" s="16" t="s">
        <v>324</v>
      </c>
      <c r="F16" s="16" t="s">
        <v>142</v>
      </c>
      <c r="G16" s="24" t="s">
        <v>344</v>
      </c>
      <c r="H16" s="16">
        <v>79300</v>
      </c>
      <c r="I16" s="16"/>
      <c r="J16" s="16">
        <v>14000</v>
      </c>
      <c r="K16" s="16">
        <v>14000</v>
      </c>
      <c r="L16" s="16"/>
      <c r="M16" s="16"/>
      <c r="N16" s="16"/>
      <c r="O16" s="16" t="s">
        <v>149</v>
      </c>
      <c r="P16" s="383" t="s">
        <v>322</v>
      </c>
    </row>
    <row r="17" ht="54.95" customHeight="true" spans="1:16">
      <c r="A17" s="371">
        <f>IF(C17&lt;&gt;"",MAX(A$7:A16)+1,"")</f>
        <v>10</v>
      </c>
      <c r="B17" s="26" t="s">
        <v>345</v>
      </c>
      <c r="C17" s="16" t="s">
        <v>131</v>
      </c>
      <c r="D17" s="16" t="s">
        <v>169</v>
      </c>
      <c r="E17" s="16" t="s">
        <v>346</v>
      </c>
      <c r="F17" s="16" t="s">
        <v>136</v>
      </c>
      <c r="G17" s="24" t="s">
        <v>347</v>
      </c>
      <c r="H17" s="16">
        <v>4800</v>
      </c>
      <c r="I17" s="16"/>
      <c r="J17" s="16">
        <v>1000</v>
      </c>
      <c r="K17" s="16"/>
      <c r="L17" s="16">
        <v>1000</v>
      </c>
      <c r="M17" s="16"/>
      <c r="N17" s="16"/>
      <c r="O17" s="16" t="s">
        <v>144</v>
      </c>
      <c r="P17" s="383" t="s">
        <v>333</v>
      </c>
    </row>
    <row r="18" ht="117.95" customHeight="true" spans="1:16">
      <c r="A18" s="371">
        <f>IF(C18&lt;&gt;"",MAX(A$7:A17)+1,"")</f>
        <v>11</v>
      </c>
      <c r="B18" s="26" t="s">
        <v>348</v>
      </c>
      <c r="C18" s="16" t="s">
        <v>85</v>
      </c>
      <c r="D18" s="16" t="s">
        <v>169</v>
      </c>
      <c r="E18" s="16" t="s">
        <v>349</v>
      </c>
      <c r="F18" s="16" t="s">
        <v>350</v>
      </c>
      <c r="G18" s="24" t="s">
        <v>351</v>
      </c>
      <c r="H18" s="16">
        <v>5839480</v>
      </c>
      <c r="I18" s="16">
        <v>2371764</v>
      </c>
      <c r="J18" s="16">
        <v>585050</v>
      </c>
      <c r="K18" s="16">
        <v>585050</v>
      </c>
      <c r="L18" s="16"/>
      <c r="M18" s="16"/>
      <c r="N18" s="16"/>
      <c r="O18" s="16" t="s">
        <v>352</v>
      </c>
      <c r="P18" s="383" t="s">
        <v>330</v>
      </c>
    </row>
  </sheetData>
  <mergeCells count="14">
    <mergeCell ref="A1:P1"/>
    <mergeCell ref="K3:N3"/>
    <mergeCell ref="A3:A4"/>
    <mergeCell ref="B3:B4"/>
    <mergeCell ref="C3:C4"/>
    <mergeCell ref="D3:D4"/>
    <mergeCell ref="E3:E4"/>
    <mergeCell ref="F3:F4"/>
    <mergeCell ref="G3:G4"/>
    <mergeCell ref="H3:H4"/>
    <mergeCell ref="I3:I4"/>
    <mergeCell ref="J3:J4"/>
    <mergeCell ref="O3:O4"/>
    <mergeCell ref="P3:P4"/>
  </mergeCells>
  <printOptions horizontalCentered="true"/>
  <pageMargins left="0.984027777777778" right="0.984027777777778" top="0.984027777777778" bottom="0.984027777777778" header="0.511805555555556" footer="0.511805555555556"/>
  <pageSetup paperSize="9" scale="5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F48"/>
  <sheetViews>
    <sheetView view="pageBreakPreview" zoomScale="85" zoomScaleNormal="60" zoomScaleSheetLayoutView="85" workbookViewId="0">
      <pane xSplit="3" ySplit="5" topLeftCell="D6" activePane="bottomRight" state="frozen"/>
      <selection/>
      <selection pane="topRight"/>
      <selection pane="bottomLeft"/>
      <selection pane="bottomRight" activeCell="E12" sqref="E12"/>
    </sheetView>
  </sheetViews>
  <sheetFormatPr defaultColWidth="9" defaultRowHeight="14.25"/>
  <cols>
    <col min="1" max="1" width="6.625" style="105" customWidth="true"/>
    <col min="2" max="2" width="25.625" style="341" customWidth="true"/>
    <col min="3" max="4" width="13.625" style="342" customWidth="true"/>
    <col min="5" max="5" width="19.375" style="342" customWidth="true"/>
    <col min="6" max="6" width="13.625" style="342" customWidth="true"/>
    <col min="7" max="7" width="35.625" style="341" customWidth="true"/>
    <col min="8" max="14" width="11.625" style="342" customWidth="true"/>
    <col min="15" max="15" width="13.625" style="342" customWidth="true"/>
    <col min="16" max="16" width="20.625" style="105" customWidth="true"/>
    <col min="17" max="19" width="9" style="105" hidden="true" customWidth="true"/>
    <col min="20" max="20" width="10.75" style="105" hidden="true" customWidth="true"/>
    <col min="21" max="21" width="12.375" style="105" hidden="true" customWidth="true"/>
    <col min="22" max="22" width="12.625" style="105" hidden="true" customWidth="true"/>
    <col min="23" max="23" width="10.75" style="105" hidden="true" customWidth="true"/>
    <col min="24" max="24" width="13.875" style="105" hidden="true" customWidth="true"/>
    <col min="25" max="25" width="10.75" style="105" hidden="true" customWidth="true"/>
    <col min="26" max="26" width="12.125" style="105" hidden="true" customWidth="true"/>
    <col min="27" max="27" width="10.75" style="105" hidden="true" customWidth="true"/>
    <col min="28" max="28" width="11.875" style="105" hidden="true" customWidth="true"/>
    <col min="29" max="29" width="10.75" style="105" hidden="true" customWidth="true"/>
    <col min="30" max="30" width="11.875" style="105" hidden="true" customWidth="true"/>
    <col min="31" max="31" width="14.625" style="105" hidden="true" customWidth="true"/>
    <col min="32" max="32" width="13.375" style="105" hidden="true" customWidth="true"/>
    <col min="33" max="33" width="9" style="105" hidden="true" customWidth="true"/>
    <col min="34" max="34" width="12.625" style="105"/>
    <col min="35" max="53" width="9" style="105"/>
    <col min="54" max="54" width="9" style="105" customWidth="true"/>
    <col min="55" max="16384" width="9" style="105"/>
  </cols>
  <sheetData>
    <row r="1" ht="30" customHeight="true" spans="1:32">
      <c r="A1" s="204" t="s">
        <v>353</v>
      </c>
      <c r="B1" s="222"/>
      <c r="C1" s="204"/>
      <c r="D1" s="204"/>
      <c r="E1" s="204"/>
      <c r="F1" s="204"/>
      <c r="G1" s="222"/>
      <c r="H1" s="204"/>
      <c r="I1" s="204"/>
      <c r="J1" s="204"/>
      <c r="K1" s="204"/>
      <c r="L1" s="204"/>
      <c r="M1" s="204"/>
      <c r="N1" s="204"/>
      <c r="O1" s="204"/>
      <c r="P1" s="223"/>
      <c r="Q1" s="204"/>
      <c r="R1" s="204"/>
      <c r="S1" s="204"/>
      <c r="T1" s="204"/>
      <c r="U1" s="204"/>
      <c r="V1" s="204"/>
      <c r="W1" s="204"/>
      <c r="X1" s="204"/>
      <c r="Y1" s="204"/>
      <c r="Z1" s="204"/>
      <c r="AA1" s="204"/>
      <c r="AB1" s="204"/>
      <c r="AC1" s="204"/>
      <c r="AD1" s="204"/>
      <c r="AE1" s="204"/>
      <c r="AF1" s="204"/>
    </row>
    <row r="2" s="336" customFormat="true" ht="30" customHeight="true" spans="1:32">
      <c r="A2" s="250" t="s">
        <v>57</v>
      </c>
      <c r="B2" s="331"/>
      <c r="C2" s="327"/>
      <c r="D2" s="327"/>
      <c r="E2" s="327"/>
      <c r="F2" s="327"/>
      <c r="G2" s="331"/>
      <c r="H2" s="327"/>
      <c r="I2" s="327"/>
      <c r="J2" s="327"/>
      <c r="K2" s="327"/>
      <c r="L2" s="327"/>
      <c r="M2" s="327"/>
      <c r="N2" s="327"/>
      <c r="O2" s="327"/>
      <c r="P2" s="250"/>
      <c r="Q2" s="250"/>
      <c r="R2" s="250"/>
      <c r="S2" s="250"/>
      <c r="T2" s="250"/>
      <c r="U2" s="250"/>
      <c r="V2" s="250"/>
      <c r="W2" s="250"/>
      <c r="X2" s="250"/>
      <c r="Y2" s="250"/>
      <c r="Z2" s="250"/>
      <c r="AA2" s="250"/>
      <c r="AB2" s="250"/>
      <c r="AC2" s="250"/>
      <c r="AD2" s="250"/>
      <c r="AE2" s="250"/>
      <c r="AF2" s="250"/>
    </row>
    <row r="3" s="337" customFormat="true" ht="24.95" customHeight="true" spans="1:17">
      <c r="A3" s="33" t="s">
        <v>58</v>
      </c>
      <c r="B3" s="33" t="s">
        <v>59</v>
      </c>
      <c r="C3" s="33" t="s">
        <v>60</v>
      </c>
      <c r="D3" s="33" t="s">
        <v>61</v>
      </c>
      <c r="E3" s="33" t="s">
        <v>62</v>
      </c>
      <c r="F3" s="33" t="s">
        <v>63</v>
      </c>
      <c r="G3" s="33" t="s">
        <v>64</v>
      </c>
      <c r="H3" s="80" t="s">
        <v>65</v>
      </c>
      <c r="I3" s="80" t="s">
        <v>119</v>
      </c>
      <c r="J3" s="80" t="s">
        <v>67</v>
      </c>
      <c r="K3" s="80" t="s">
        <v>68</v>
      </c>
      <c r="L3" s="80"/>
      <c r="M3" s="80"/>
      <c r="N3" s="80"/>
      <c r="O3" s="33" t="s">
        <v>69</v>
      </c>
      <c r="P3" s="33" t="s">
        <v>70</v>
      </c>
      <c r="Q3" s="359" t="s">
        <v>354</v>
      </c>
    </row>
    <row r="4" s="337" customFormat="true" ht="24.95" customHeight="true" spans="1:17">
      <c r="A4" s="33"/>
      <c r="B4" s="33"/>
      <c r="C4" s="33"/>
      <c r="D4" s="33"/>
      <c r="E4" s="33"/>
      <c r="F4" s="33"/>
      <c r="G4" s="33"/>
      <c r="H4" s="80"/>
      <c r="I4" s="80"/>
      <c r="J4" s="80"/>
      <c r="K4" s="59" t="s">
        <v>72</v>
      </c>
      <c r="L4" s="59" t="s">
        <v>73</v>
      </c>
      <c r="M4" s="59" t="s">
        <v>74</v>
      </c>
      <c r="N4" s="59" t="s">
        <v>75</v>
      </c>
      <c r="O4" s="33"/>
      <c r="P4" s="33"/>
      <c r="Q4" s="359"/>
    </row>
    <row r="5" s="338" customFormat="true" ht="24.95" customHeight="true" spans="1:19">
      <c r="A5" s="251"/>
      <c r="B5" s="252" t="s">
        <v>76</v>
      </c>
      <c r="C5" s="253">
        <f>SUM(C8:C10)</f>
        <v>36</v>
      </c>
      <c r="D5" s="254"/>
      <c r="E5" s="254"/>
      <c r="F5" s="254"/>
      <c r="G5" s="263"/>
      <c r="H5" s="253">
        <f>SUM(H12:H48)</f>
        <v>1695801.54</v>
      </c>
      <c r="I5" s="253">
        <f>SUM(I12:I48)</f>
        <v>536302</v>
      </c>
      <c r="J5" s="253">
        <f>SUM(J12:J48)</f>
        <v>264776</v>
      </c>
      <c r="K5" s="253">
        <f>SUM(K12:K48)</f>
        <v>28400</v>
      </c>
      <c r="L5" s="253"/>
      <c r="M5" s="253"/>
      <c r="N5" s="253">
        <f>SUM(N12:N48)</f>
        <v>236376</v>
      </c>
      <c r="O5" s="263"/>
      <c r="P5" s="263"/>
      <c r="Q5" s="360"/>
      <c r="R5" s="360"/>
      <c r="S5" s="360"/>
    </row>
    <row r="6" s="339" customFormat="true" ht="24.95" customHeight="true" spans="1:17">
      <c r="A6" s="59" t="s">
        <v>77</v>
      </c>
      <c r="B6" s="58" t="s">
        <v>355</v>
      </c>
      <c r="C6" s="59">
        <v>30</v>
      </c>
      <c r="D6" s="343"/>
      <c r="E6" s="343"/>
      <c r="F6" s="343"/>
      <c r="G6" s="346"/>
      <c r="H6" s="253">
        <f>SUM(H12:H41)</f>
        <v>1469321.54</v>
      </c>
      <c r="I6" s="253">
        <f>SUM(I12:I41)</f>
        <v>378302</v>
      </c>
      <c r="J6" s="253">
        <f>SUM(J12:J41)</f>
        <v>226376</v>
      </c>
      <c r="K6" s="253">
        <f>SUM(K12:K41)</f>
        <v>25000</v>
      </c>
      <c r="L6" s="253"/>
      <c r="M6" s="253"/>
      <c r="N6" s="253">
        <f>SUM(N12:N41)</f>
        <v>201376</v>
      </c>
      <c r="O6" s="343"/>
      <c r="P6" s="346"/>
      <c r="Q6" s="361"/>
    </row>
    <row r="7" s="339" customFormat="true" ht="24.95" customHeight="true" spans="1:17">
      <c r="A7" s="59" t="s">
        <v>79</v>
      </c>
      <c r="B7" s="58" t="s">
        <v>356</v>
      </c>
      <c r="C7" s="59">
        <v>6</v>
      </c>
      <c r="D7" s="343"/>
      <c r="E7" s="343"/>
      <c r="F7" s="343"/>
      <c r="G7" s="346"/>
      <c r="H7" s="253">
        <f>SUM(H43:H48)</f>
        <v>226480</v>
      </c>
      <c r="I7" s="253">
        <f>SUM(I43:I48)</f>
        <v>158000</v>
      </c>
      <c r="J7" s="253">
        <f>SUM(J43:J48)</f>
        <v>38400</v>
      </c>
      <c r="K7" s="253">
        <f>SUM(K43:K48)</f>
        <v>3400</v>
      </c>
      <c r="L7" s="253"/>
      <c r="M7" s="253"/>
      <c r="N7" s="253">
        <f>SUM(N43:N48)</f>
        <v>35000</v>
      </c>
      <c r="O7" s="343"/>
      <c r="P7" s="346"/>
      <c r="Q7" s="361"/>
    </row>
    <row r="8" s="339" customFormat="true" ht="24.95" customHeight="true" spans="1:17">
      <c r="A8" s="59"/>
      <c r="B8" s="58" t="s">
        <v>131</v>
      </c>
      <c r="C8" s="254">
        <f>COUNTIF($C$12:$C$48,"新建")</f>
        <v>8</v>
      </c>
      <c r="D8" s="343"/>
      <c r="E8" s="343"/>
      <c r="F8" s="343"/>
      <c r="G8" s="346"/>
      <c r="H8" s="85">
        <f>SUMIF($C$12:$C$48,"新建",H12:H48)</f>
        <v>426747</v>
      </c>
      <c r="I8" s="85"/>
      <c r="J8" s="85">
        <f>SUMIF($C$12:$C$48,"新建",J12:J48)</f>
        <v>70400</v>
      </c>
      <c r="K8" s="85">
        <f>SUMIF($C$12:$C$48,"新建",K12:K48)</f>
        <v>5200</v>
      </c>
      <c r="L8" s="85"/>
      <c r="M8" s="85"/>
      <c r="N8" s="85">
        <f>SUMIF($C$12:$C$48,"新建",N12:N48)</f>
        <v>65200</v>
      </c>
      <c r="O8" s="343"/>
      <c r="P8" s="346"/>
      <c r="Q8" s="361"/>
    </row>
    <row r="9" s="339" customFormat="true" ht="24.95" customHeight="true" spans="1:17">
      <c r="A9" s="59"/>
      <c r="B9" s="58" t="s">
        <v>85</v>
      </c>
      <c r="C9" s="254">
        <f>COUNTIF($C$12:$C$48,"续建")</f>
        <v>14</v>
      </c>
      <c r="D9" s="343"/>
      <c r="E9" s="343"/>
      <c r="F9" s="343"/>
      <c r="G9" s="346"/>
      <c r="H9" s="85">
        <f>SUMIF($C$12:$C$48,"续建",H12:H48)</f>
        <v>789120.79</v>
      </c>
      <c r="I9" s="85">
        <f>SUMIF($C$12:$C$48,"续建",I12:I48)</f>
        <v>150282</v>
      </c>
      <c r="J9" s="85">
        <f>SUMIF($C$12:$C$48,"续建",J12:J48)</f>
        <v>121876</v>
      </c>
      <c r="K9" s="85">
        <f>SUMIF($C$12:$C$48,"续建",K12:K48)</f>
        <v>20000</v>
      </c>
      <c r="L9" s="85"/>
      <c r="M9" s="85"/>
      <c r="N9" s="85">
        <f>SUMIF($C$12:$C$48,"续建",N12:N48)</f>
        <v>101876</v>
      </c>
      <c r="O9" s="343"/>
      <c r="P9" s="346"/>
      <c r="Q9" s="361"/>
    </row>
    <row r="10" s="339" customFormat="true" ht="24.95" customHeight="true" spans="1:17">
      <c r="A10" s="59"/>
      <c r="B10" s="58" t="s">
        <v>132</v>
      </c>
      <c r="C10" s="254">
        <f>COUNTIF($C$12:$C$48,"竣工")</f>
        <v>14</v>
      </c>
      <c r="D10" s="343"/>
      <c r="E10" s="343"/>
      <c r="F10" s="343"/>
      <c r="G10" s="346"/>
      <c r="H10" s="85">
        <f>SUMIF($C$12:$C$48,"竣工",H12:H48)</f>
        <v>479933.75</v>
      </c>
      <c r="I10" s="85">
        <f>SUMIF($C$12:$C$48,"竣工",I12:I48)</f>
        <v>386020</v>
      </c>
      <c r="J10" s="85">
        <f>SUMIF($C$12:$C$48,"竣工",J12:J48)</f>
        <v>72500</v>
      </c>
      <c r="K10" s="85"/>
      <c r="L10" s="85"/>
      <c r="M10" s="85"/>
      <c r="N10" s="85">
        <f>SUMIF($C$12:$C$48,"竣工",N12:N48)</f>
        <v>69300</v>
      </c>
      <c r="O10" s="343"/>
      <c r="P10" s="346"/>
      <c r="Q10" s="361"/>
    </row>
    <row r="11" s="164" customFormat="true" ht="24.95" customHeight="true" spans="1:17">
      <c r="A11" s="59"/>
      <c r="B11" s="58" t="s">
        <v>357</v>
      </c>
      <c r="C11" s="59"/>
      <c r="D11" s="343"/>
      <c r="E11" s="343"/>
      <c r="F11" s="343"/>
      <c r="G11" s="346"/>
      <c r="H11" s="85"/>
      <c r="I11" s="85"/>
      <c r="J11" s="85"/>
      <c r="K11" s="85"/>
      <c r="L11" s="85"/>
      <c r="M11" s="85"/>
      <c r="N11" s="85"/>
      <c r="O11" s="343"/>
      <c r="P11" s="346"/>
      <c r="Q11" s="362"/>
    </row>
    <row r="12" s="340" customFormat="true" ht="47.1" customHeight="true" spans="1:16">
      <c r="A12" s="65">
        <f>IF(C12&lt;&gt;"",MAX(A$11:A11)+1,"")</f>
        <v>1</v>
      </c>
      <c r="B12" s="26" t="s">
        <v>358</v>
      </c>
      <c r="C12" s="16" t="s">
        <v>131</v>
      </c>
      <c r="D12" s="16" t="s">
        <v>172</v>
      </c>
      <c r="E12" s="14" t="s">
        <v>359</v>
      </c>
      <c r="F12" s="14" t="s">
        <v>161</v>
      </c>
      <c r="G12" s="24" t="s">
        <v>360</v>
      </c>
      <c r="H12" s="25">
        <v>32130</v>
      </c>
      <c r="I12" s="16"/>
      <c r="J12" s="16">
        <v>5000</v>
      </c>
      <c r="K12" s="16"/>
      <c r="L12" s="16"/>
      <c r="M12" s="16"/>
      <c r="N12" s="16">
        <v>5000</v>
      </c>
      <c r="O12" s="16" t="s">
        <v>138</v>
      </c>
      <c r="P12" s="26" t="s">
        <v>139</v>
      </c>
    </row>
    <row r="13" s="340" customFormat="true" ht="39" customHeight="true" spans="1:16">
      <c r="A13" s="65">
        <f>IF(C13&lt;&gt;"",MAX(A$11:A12)+1,"")</f>
        <v>2</v>
      </c>
      <c r="B13" s="26" t="s">
        <v>361</v>
      </c>
      <c r="C13" s="16" t="s">
        <v>131</v>
      </c>
      <c r="D13" s="16" t="s">
        <v>172</v>
      </c>
      <c r="E13" s="14" t="s">
        <v>359</v>
      </c>
      <c r="F13" s="14" t="s">
        <v>161</v>
      </c>
      <c r="G13" s="24" t="s">
        <v>362</v>
      </c>
      <c r="H13" s="25">
        <v>3633</v>
      </c>
      <c r="I13" s="16"/>
      <c r="J13" s="16">
        <v>1200</v>
      </c>
      <c r="K13" s="16"/>
      <c r="L13" s="16"/>
      <c r="M13" s="16"/>
      <c r="N13" s="16">
        <v>1200</v>
      </c>
      <c r="O13" s="16" t="s">
        <v>138</v>
      </c>
      <c r="P13" s="26" t="s">
        <v>139</v>
      </c>
    </row>
    <row r="14" s="340" customFormat="true" ht="45" customHeight="true" spans="1:16">
      <c r="A14" s="65">
        <f>IF(C14&lt;&gt;"",MAX(A$11:A13)+1,"")</f>
        <v>3</v>
      </c>
      <c r="B14" s="26" t="s">
        <v>363</v>
      </c>
      <c r="C14" s="16" t="s">
        <v>131</v>
      </c>
      <c r="D14" s="16" t="s">
        <v>172</v>
      </c>
      <c r="E14" s="14" t="s">
        <v>359</v>
      </c>
      <c r="F14" s="14" t="s">
        <v>161</v>
      </c>
      <c r="G14" s="24" t="s">
        <v>364</v>
      </c>
      <c r="H14" s="25">
        <v>3000</v>
      </c>
      <c r="I14" s="16"/>
      <c r="J14" s="16">
        <v>2000</v>
      </c>
      <c r="K14" s="16"/>
      <c r="L14" s="16"/>
      <c r="M14" s="16"/>
      <c r="N14" s="16">
        <v>2000</v>
      </c>
      <c r="O14" s="16" t="s">
        <v>138</v>
      </c>
      <c r="P14" s="26" t="s">
        <v>139</v>
      </c>
    </row>
    <row r="15" s="340" customFormat="true" ht="28.5" spans="1:16">
      <c r="A15" s="65">
        <f>IF(C15&lt;&gt;"",MAX(A$11:A14)+1,"")</f>
        <v>4</v>
      </c>
      <c r="B15" s="26" t="s">
        <v>365</v>
      </c>
      <c r="C15" s="16" t="s">
        <v>131</v>
      </c>
      <c r="D15" s="16" t="s">
        <v>172</v>
      </c>
      <c r="E15" s="14" t="s">
        <v>366</v>
      </c>
      <c r="F15" s="14" t="s">
        <v>248</v>
      </c>
      <c r="G15" s="24" t="s">
        <v>367</v>
      </c>
      <c r="H15" s="25">
        <v>77600</v>
      </c>
      <c r="I15" s="16"/>
      <c r="J15" s="16">
        <v>19000</v>
      </c>
      <c r="K15" s="16"/>
      <c r="L15" s="16"/>
      <c r="M15" s="16"/>
      <c r="N15" s="16">
        <v>19000</v>
      </c>
      <c r="O15" s="16" t="s">
        <v>138</v>
      </c>
      <c r="P15" s="26" t="s">
        <v>139</v>
      </c>
    </row>
    <row r="16" s="340" customFormat="true" ht="28.5" spans="1:16">
      <c r="A16" s="65">
        <f>IF(C16&lt;&gt;"",MAX(A$11:A15)+1,"")</f>
        <v>5</v>
      </c>
      <c r="B16" s="26" t="s">
        <v>368</v>
      </c>
      <c r="C16" s="16" t="s">
        <v>131</v>
      </c>
      <c r="D16" s="16" t="s">
        <v>172</v>
      </c>
      <c r="E16" s="14" t="s">
        <v>366</v>
      </c>
      <c r="F16" s="14" t="s">
        <v>248</v>
      </c>
      <c r="G16" s="24" t="s">
        <v>369</v>
      </c>
      <c r="H16" s="25">
        <v>142332</v>
      </c>
      <c r="I16" s="16"/>
      <c r="J16" s="16">
        <v>19000</v>
      </c>
      <c r="K16" s="16"/>
      <c r="L16" s="16"/>
      <c r="M16" s="16"/>
      <c r="N16" s="16">
        <v>19000</v>
      </c>
      <c r="O16" s="16" t="s">
        <v>144</v>
      </c>
      <c r="P16" s="26" t="s">
        <v>139</v>
      </c>
    </row>
    <row r="17" s="340" customFormat="true" ht="28.5" spans="1:16">
      <c r="A17" s="65">
        <f>IF(C17&lt;&gt;"",MAX(A$11:A16)+1,"")</f>
        <v>6</v>
      </c>
      <c r="B17" s="26" t="s">
        <v>370</v>
      </c>
      <c r="C17" s="16" t="s">
        <v>131</v>
      </c>
      <c r="D17" s="16" t="s">
        <v>172</v>
      </c>
      <c r="E17" s="14" t="s">
        <v>366</v>
      </c>
      <c r="F17" s="14" t="s">
        <v>248</v>
      </c>
      <c r="G17" s="24" t="s">
        <v>371</v>
      </c>
      <c r="H17" s="25">
        <v>151852</v>
      </c>
      <c r="I17" s="16"/>
      <c r="J17" s="16">
        <v>19000</v>
      </c>
      <c r="K17" s="16"/>
      <c r="L17" s="16"/>
      <c r="M17" s="16"/>
      <c r="N17" s="16">
        <v>19000</v>
      </c>
      <c r="O17" s="16" t="s">
        <v>144</v>
      </c>
      <c r="P17" s="26" t="s">
        <v>139</v>
      </c>
    </row>
    <row r="18" s="340" customFormat="true" ht="50.1" customHeight="true" spans="1:16">
      <c r="A18" s="65">
        <f>IF(C18&lt;&gt;"",MAX(A$11:A17)+1,"")</f>
        <v>7</v>
      </c>
      <c r="B18" s="283" t="s">
        <v>372</v>
      </c>
      <c r="C18" s="16" t="s">
        <v>131</v>
      </c>
      <c r="D18" s="16" t="s">
        <v>169</v>
      </c>
      <c r="E18" s="65" t="s">
        <v>373</v>
      </c>
      <c r="F18" s="34" t="s">
        <v>142</v>
      </c>
      <c r="G18" s="283" t="s">
        <v>374</v>
      </c>
      <c r="H18" s="34">
        <v>15000</v>
      </c>
      <c r="I18" s="34"/>
      <c r="J18" s="34">
        <v>5000</v>
      </c>
      <c r="K18" s="34">
        <v>5000</v>
      </c>
      <c r="L18" s="34"/>
      <c r="M18" s="34"/>
      <c r="N18" s="34"/>
      <c r="O18" s="34" t="s">
        <v>144</v>
      </c>
      <c r="P18" s="357" t="s">
        <v>139</v>
      </c>
    </row>
    <row r="19" s="340" customFormat="true" ht="28.5" spans="1:16">
      <c r="A19" s="65">
        <f>IF(C19&lt;&gt;"",MAX(A$11:A18)+1,"")</f>
        <v>8</v>
      </c>
      <c r="B19" s="26" t="s">
        <v>375</v>
      </c>
      <c r="C19" s="16" t="s">
        <v>85</v>
      </c>
      <c r="D19" s="16" t="s">
        <v>86</v>
      </c>
      <c r="E19" s="14" t="s">
        <v>376</v>
      </c>
      <c r="F19" s="14" t="s">
        <v>88</v>
      </c>
      <c r="G19" s="24" t="s">
        <v>377</v>
      </c>
      <c r="H19" s="25">
        <v>14433.87</v>
      </c>
      <c r="I19" s="16">
        <v>1839</v>
      </c>
      <c r="J19" s="16">
        <v>3000</v>
      </c>
      <c r="K19" s="16"/>
      <c r="L19" s="16"/>
      <c r="M19" s="16"/>
      <c r="N19" s="16">
        <v>3000</v>
      </c>
      <c r="O19" s="16" t="s">
        <v>90</v>
      </c>
      <c r="P19" s="26" t="s">
        <v>378</v>
      </c>
    </row>
    <row r="20" s="340" customFormat="true" ht="28.5" spans="1:16">
      <c r="A20" s="65">
        <f>IF(C20&lt;&gt;"",MAX(A$11:A19)+1,"")</f>
        <v>9</v>
      </c>
      <c r="B20" s="26" t="s">
        <v>379</v>
      </c>
      <c r="C20" s="16" t="s">
        <v>85</v>
      </c>
      <c r="D20" s="16" t="s">
        <v>86</v>
      </c>
      <c r="E20" s="14" t="s">
        <v>376</v>
      </c>
      <c r="F20" s="14" t="s">
        <v>88</v>
      </c>
      <c r="G20" s="24" t="s">
        <v>380</v>
      </c>
      <c r="H20" s="25">
        <v>49617.08</v>
      </c>
      <c r="I20" s="16">
        <v>7389</v>
      </c>
      <c r="J20" s="16">
        <v>10000</v>
      </c>
      <c r="K20" s="16"/>
      <c r="L20" s="16"/>
      <c r="M20" s="16"/>
      <c r="N20" s="16">
        <v>10000</v>
      </c>
      <c r="O20" s="16" t="s">
        <v>90</v>
      </c>
      <c r="P20" s="26" t="s">
        <v>381</v>
      </c>
    </row>
    <row r="21" s="340" customFormat="true" ht="28.5" spans="1:16">
      <c r="A21" s="65">
        <f>IF(C21&lt;&gt;"",MAX(A$11:A20)+1,"")</f>
        <v>10</v>
      </c>
      <c r="B21" s="26" t="s">
        <v>382</v>
      </c>
      <c r="C21" s="16" t="s">
        <v>85</v>
      </c>
      <c r="D21" s="16" t="s">
        <v>86</v>
      </c>
      <c r="E21" s="16" t="s">
        <v>376</v>
      </c>
      <c r="F21" s="16" t="s">
        <v>88</v>
      </c>
      <c r="G21" s="24" t="s">
        <v>383</v>
      </c>
      <c r="H21" s="25">
        <v>7027</v>
      </c>
      <c r="I21" s="16">
        <v>4500</v>
      </c>
      <c r="J21" s="16">
        <v>700</v>
      </c>
      <c r="K21" s="16"/>
      <c r="L21" s="16"/>
      <c r="M21" s="16"/>
      <c r="N21" s="16">
        <v>700</v>
      </c>
      <c r="O21" s="16" t="s">
        <v>182</v>
      </c>
      <c r="P21" s="347" t="s">
        <v>384</v>
      </c>
    </row>
    <row r="22" s="340" customFormat="true" ht="53.25" customHeight="true" spans="1:16">
      <c r="A22" s="65">
        <f>IF(C22&lt;&gt;"",MAX(A$11:A21)+1,"")</f>
        <v>11</v>
      </c>
      <c r="B22" s="26" t="s">
        <v>385</v>
      </c>
      <c r="C22" s="16" t="s">
        <v>85</v>
      </c>
      <c r="D22" s="16" t="s">
        <v>386</v>
      </c>
      <c r="E22" s="14" t="s">
        <v>387</v>
      </c>
      <c r="F22" s="14" t="s">
        <v>269</v>
      </c>
      <c r="G22" s="24" t="s">
        <v>388</v>
      </c>
      <c r="H22" s="25">
        <v>123376.68</v>
      </c>
      <c r="I22" s="16">
        <v>9800</v>
      </c>
      <c r="J22" s="16">
        <v>3104</v>
      </c>
      <c r="K22" s="16"/>
      <c r="L22" s="16"/>
      <c r="M22" s="16"/>
      <c r="N22" s="16">
        <v>3104</v>
      </c>
      <c r="O22" s="16" t="s">
        <v>389</v>
      </c>
      <c r="P22" s="347" t="s">
        <v>390</v>
      </c>
    </row>
    <row r="23" s="340" customFormat="true" ht="45.95" customHeight="true" spans="1:16">
      <c r="A23" s="65">
        <f>IF(C23&lt;&gt;"",MAX(A$11:A22)+1,"")</f>
        <v>12</v>
      </c>
      <c r="B23" s="26" t="s">
        <v>391</v>
      </c>
      <c r="C23" s="16" t="s">
        <v>85</v>
      </c>
      <c r="D23" s="16" t="s">
        <v>386</v>
      </c>
      <c r="E23" s="14" t="s">
        <v>387</v>
      </c>
      <c r="F23" s="14" t="s">
        <v>269</v>
      </c>
      <c r="G23" s="24" t="s">
        <v>392</v>
      </c>
      <c r="H23" s="25">
        <v>164886.6</v>
      </c>
      <c r="I23" s="16">
        <v>22920</v>
      </c>
      <c r="J23" s="16">
        <v>16601</v>
      </c>
      <c r="K23" s="16"/>
      <c r="L23" s="16"/>
      <c r="M23" s="16"/>
      <c r="N23" s="16">
        <v>16601</v>
      </c>
      <c r="O23" s="16" t="s">
        <v>389</v>
      </c>
      <c r="P23" s="347" t="s">
        <v>393</v>
      </c>
    </row>
    <row r="24" s="340" customFormat="true" ht="54" customHeight="true" spans="1:16">
      <c r="A24" s="65">
        <f>IF(C24&lt;&gt;"",MAX(A$11:A23)+1,"")</f>
        <v>13</v>
      </c>
      <c r="B24" s="26" t="s">
        <v>394</v>
      </c>
      <c r="C24" s="16" t="s">
        <v>85</v>
      </c>
      <c r="D24" s="16" t="s">
        <v>386</v>
      </c>
      <c r="E24" s="14" t="s">
        <v>387</v>
      </c>
      <c r="F24" s="14" t="s">
        <v>269</v>
      </c>
      <c r="G24" s="24" t="s">
        <v>395</v>
      </c>
      <c r="H24" s="25">
        <v>153472.56</v>
      </c>
      <c r="I24" s="16">
        <v>63948</v>
      </c>
      <c r="J24" s="16">
        <v>15471</v>
      </c>
      <c r="K24" s="16"/>
      <c r="L24" s="16"/>
      <c r="M24" s="16"/>
      <c r="N24" s="16">
        <v>15471</v>
      </c>
      <c r="O24" s="16" t="s">
        <v>396</v>
      </c>
      <c r="P24" s="347" t="s">
        <v>397</v>
      </c>
    </row>
    <row r="25" s="340" customFormat="true" ht="51.95" customHeight="true" spans="1:16">
      <c r="A25" s="65">
        <f>IF(C25&lt;&gt;"",MAX(A$11:A24)+1,"")</f>
        <v>14</v>
      </c>
      <c r="B25" s="26" t="s">
        <v>398</v>
      </c>
      <c r="C25" s="172" t="s">
        <v>85</v>
      </c>
      <c r="D25" s="16" t="s">
        <v>169</v>
      </c>
      <c r="E25" s="16" t="s">
        <v>399</v>
      </c>
      <c r="F25" s="172" t="s">
        <v>136</v>
      </c>
      <c r="G25" s="173" t="s">
        <v>400</v>
      </c>
      <c r="H25" s="172">
        <v>70521</v>
      </c>
      <c r="I25" s="172">
        <v>21642</v>
      </c>
      <c r="J25" s="352">
        <v>15000</v>
      </c>
      <c r="K25" s="353">
        <v>15000</v>
      </c>
      <c r="L25" s="16"/>
      <c r="M25" s="16"/>
      <c r="N25" s="16"/>
      <c r="O25" s="172" t="s">
        <v>244</v>
      </c>
      <c r="P25" s="173" t="s">
        <v>401</v>
      </c>
    </row>
    <row r="26" s="340" customFormat="true" ht="51" customHeight="true" spans="1:16">
      <c r="A26" s="65">
        <f>IF(C26&lt;&gt;"",MAX(A$11:A25)+1,"")</f>
        <v>15</v>
      </c>
      <c r="B26" s="26" t="s">
        <v>402</v>
      </c>
      <c r="C26" s="16" t="s">
        <v>85</v>
      </c>
      <c r="D26" s="16" t="s">
        <v>112</v>
      </c>
      <c r="E26" s="16" t="s">
        <v>399</v>
      </c>
      <c r="F26" s="16" t="s">
        <v>136</v>
      </c>
      <c r="G26" s="24" t="s">
        <v>403</v>
      </c>
      <c r="H26" s="16">
        <v>17335</v>
      </c>
      <c r="I26" s="16">
        <v>500</v>
      </c>
      <c r="J26" s="16">
        <v>5000</v>
      </c>
      <c r="K26" s="16"/>
      <c r="L26" s="16"/>
      <c r="M26" s="16"/>
      <c r="N26" s="16">
        <v>5000</v>
      </c>
      <c r="O26" s="16" t="s">
        <v>166</v>
      </c>
      <c r="P26" s="26" t="s">
        <v>178</v>
      </c>
    </row>
    <row r="27" s="340" customFormat="true" ht="50.25" customHeight="true" spans="1:16">
      <c r="A27" s="65">
        <f>IF(C27&lt;&gt;"",MAX(A$11:A26)+1,"")</f>
        <v>16</v>
      </c>
      <c r="B27" s="26" t="s">
        <v>404</v>
      </c>
      <c r="C27" s="16" t="s">
        <v>85</v>
      </c>
      <c r="D27" s="16" t="s">
        <v>169</v>
      </c>
      <c r="E27" s="16" t="s">
        <v>399</v>
      </c>
      <c r="F27" s="16" t="s">
        <v>136</v>
      </c>
      <c r="G27" s="24" t="s">
        <v>405</v>
      </c>
      <c r="H27" s="16">
        <v>30866</v>
      </c>
      <c r="I27" s="16">
        <v>600</v>
      </c>
      <c r="J27" s="16">
        <v>5000</v>
      </c>
      <c r="K27" s="16">
        <v>5000</v>
      </c>
      <c r="L27" s="16"/>
      <c r="M27" s="16"/>
      <c r="N27" s="16"/>
      <c r="O27" s="16" t="s">
        <v>166</v>
      </c>
      <c r="P27" s="26" t="s">
        <v>406</v>
      </c>
    </row>
    <row r="28" s="340" customFormat="true" ht="50.25" customHeight="true" spans="1:16">
      <c r="A28" s="65">
        <f>IF(C28&lt;&gt;"",MAX(A$11:A27)+1,"")</f>
        <v>17</v>
      </c>
      <c r="B28" s="24" t="s">
        <v>407</v>
      </c>
      <c r="C28" s="16" t="s">
        <v>85</v>
      </c>
      <c r="D28" s="16" t="s">
        <v>112</v>
      </c>
      <c r="E28" s="16" t="s">
        <v>373</v>
      </c>
      <c r="F28" s="16" t="s">
        <v>142</v>
      </c>
      <c r="G28" s="24" t="s">
        <v>408</v>
      </c>
      <c r="H28" s="16">
        <v>36000</v>
      </c>
      <c r="I28" s="16">
        <v>1300</v>
      </c>
      <c r="J28" s="16">
        <v>15000</v>
      </c>
      <c r="K28" s="16"/>
      <c r="L28" s="16"/>
      <c r="M28" s="16"/>
      <c r="N28" s="16">
        <v>15000</v>
      </c>
      <c r="O28" s="16" t="s">
        <v>166</v>
      </c>
      <c r="P28" s="26" t="s">
        <v>279</v>
      </c>
    </row>
    <row r="29" s="340" customFormat="true" ht="42.95" customHeight="true" spans="1:16">
      <c r="A29" s="65">
        <f>IF(C29&lt;&gt;"",MAX(A$11:A28)+1,"")</f>
        <v>18</v>
      </c>
      <c r="B29" s="26" t="s">
        <v>409</v>
      </c>
      <c r="C29" s="16" t="s">
        <v>85</v>
      </c>
      <c r="D29" s="16" t="s">
        <v>94</v>
      </c>
      <c r="E29" s="16" t="s">
        <v>399</v>
      </c>
      <c r="F29" s="16" t="s">
        <v>136</v>
      </c>
      <c r="G29" s="24" t="s">
        <v>410</v>
      </c>
      <c r="H29" s="16">
        <v>27000</v>
      </c>
      <c r="I29" s="16">
        <v>500</v>
      </c>
      <c r="J29" s="16">
        <v>5000</v>
      </c>
      <c r="K29" s="16"/>
      <c r="L29" s="16"/>
      <c r="M29" s="16"/>
      <c r="N29" s="16">
        <v>5000</v>
      </c>
      <c r="O29" s="16" t="s">
        <v>90</v>
      </c>
      <c r="P29" s="26" t="s">
        <v>411</v>
      </c>
    </row>
    <row r="30" s="340" customFormat="true" ht="28.5" spans="1:16">
      <c r="A30" s="65">
        <f>IF(C30&lt;&gt;"",MAX(A$11:A29)+1,"")</f>
        <v>19</v>
      </c>
      <c r="B30" s="26" t="s">
        <v>412</v>
      </c>
      <c r="C30" s="16" t="s">
        <v>85</v>
      </c>
      <c r="D30" s="16" t="s">
        <v>94</v>
      </c>
      <c r="E30" s="16" t="s">
        <v>399</v>
      </c>
      <c r="F30" s="172" t="s">
        <v>136</v>
      </c>
      <c r="G30" s="24" t="s">
        <v>413</v>
      </c>
      <c r="H30" s="16">
        <v>34585</v>
      </c>
      <c r="I30" s="16">
        <v>4344</v>
      </c>
      <c r="J30" s="16">
        <v>5000</v>
      </c>
      <c r="K30" s="16"/>
      <c r="L30" s="16"/>
      <c r="M30" s="16"/>
      <c r="N30" s="16">
        <v>5000</v>
      </c>
      <c r="O30" s="16" t="s">
        <v>244</v>
      </c>
      <c r="P30" s="26" t="s">
        <v>414</v>
      </c>
    </row>
    <row r="31" s="340" customFormat="true" ht="47.1" customHeight="true" spans="1:16">
      <c r="A31" s="65">
        <f>IF(C31&lt;&gt;"",MAX(A$11:A30)+1,"")</f>
        <v>20</v>
      </c>
      <c r="B31" s="26" t="s">
        <v>415</v>
      </c>
      <c r="C31" s="16" t="s">
        <v>132</v>
      </c>
      <c r="D31" s="16" t="s">
        <v>94</v>
      </c>
      <c r="E31" s="16" t="s">
        <v>399</v>
      </c>
      <c r="F31" s="16" t="s">
        <v>136</v>
      </c>
      <c r="G31" s="24" t="s">
        <v>416</v>
      </c>
      <c r="H31" s="16">
        <v>7000</v>
      </c>
      <c r="I31" s="16">
        <v>2000</v>
      </c>
      <c r="J31" s="16">
        <v>5000</v>
      </c>
      <c r="K31" s="16"/>
      <c r="L31" s="16"/>
      <c r="M31" s="16"/>
      <c r="N31" s="16">
        <v>5000</v>
      </c>
      <c r="O31" s="16" t="s">
        <v>205</v>
      </c>
      <c r="P31" s="26" t="s">
        <v>192</v>
      </c>
    </row>
    <row r="32" s="340" customFormat="true" ht="62.1" customHeight="true" spans="1:16">
      <c r="A32" s="65">
        <f>IF(C32&lt;&gt;"",MAX(A$11:A31)+1,"")</f>
        <v>21</v>
      </c>
      <c r="B32" s="26" t="s">
        <v>417</v>
      </c>
      <c r="C32" s="16" t="s">
        <v>132</v>
      </c>
      <c r="D32" s="16" t="s">
        <v>172</v>
      </c>
      <c r="E32" s="16" t="s">
        <v>359</v>
      </c>
      <c r="F32" s="16" t="s">
        <v>161</v>
      </c>
      <c r="G32" s="24" t="s">
        <v>418</v>
      </c>
      <c r="H32" s="16">
        <v>3624</v>
      </c>
      <c r="I32" s="16">
        <v>1500</v>
      </c>
      <c r="J32" s="16">
        <v>2000</v>
      </c>
      <c r="K32" s="16"/>
      <c r="L32" s="16"/>
      <c r="M32" s="16"/>
      <c r="N32" s="16">
        <v>2000</v>
      </c>
      <c r="O32" s="16" t="s">
        <v>419</v>
      </c>
      <c r="P32" s="26" t="s">
        <v>192</v>
      </c>
    </row>
    <row r="33" s="340" customFormat="true" ht="28.5" spans="1:16">
      <c r="A33" s="65">
        <f>IF(C33&lt;&gt;"",MAX(A$11:A32)+1,"")</f>
        <v>22</v>
      </c>
      <c r="B33" s="26" t="s">
        <v>420</v>
      </c>
      <c r="C33" s="16" t="s">
        <v>132</v>
      </c>
      <c r="D33" s="16" t="s">
        <v>86</v>
      </c>
      <c r="E33" s="16" t="s">
        <v>376</v>
      </c>
      <c r="F33" s="16" t="s">
        <v>88</v>
      </c>
      <c r="G33" s="24" t="s">
        <v>421</v>
      </c>
      <c r="H33" s="25">
        <v>39288</v>
      </c>
      <c r="I33" s="16">
        <v>32500</v>
      </c>
      <c r="J33" s="16">
        <v>5000</v>
      </c>
      <c r="K33" s="16"/>
      <c r="L33" s="16"/>
      <c r="M33" s="16"/>
      <c r="N33" s="16">
        <v>5000</v>
      </c>
      <c r="O33" s="16" t="s">
        <v>215</v>
      </c>
      <c r="P33" s="347" t="s">
        <v>422</v>
      </c>
    </row>
    <row r="34" s="340" customFormat="true" ht="28.5" spans="1:16">
      <c r="A34" s="65">
        <f>IF(C34&lt;&gt;"",MAX(A$11:A33)+1,"")</f>
        <v>23</v>
      </c>
      <c r="B34" s="26" t="s">
        <v>423</v>
      </c>
      <c r="C34" s="16" t="s">
        <v>132</v>
      </c>
      <c r="D34" s="16" t="s">
        <v>86</v>
      </c>
      <c r="E34" s="16" t="s">
        <v>376</v>
      </c>
      <c r="F34" s="16" t="s">
        <v>88</v>
      </c>
      <c r="G34" s="347" t="s">
        <v>424</v>
      </c>
      <c r="H34" s="25">
        <v>67480</v>
      </c>
      <c r="I34" s="16">
        <v>40800</v>
      </c>
      <c r="J34" s="16">
        <v>20000</v>
      </c>
      <c r="K34" s="16"/>
      <c r="L34" s="16"/>
      <c r="M34" s="16"/>
      <c r="N34" s="16">
        <v>20000</v>
      </c>
      <c r="O34" s="16" t="s">
        <v>215</v>
      </c>
      <c r="P34" s="347" t="s">
        <v>422</v>
      </c>
    </row>
    <row r="35" s="340" customFormat="true" ht="28.5" spans="1:16">
      <c r="A35" s="65">
        <f>IF(C35&lt;&gt;"",MAX(A$11:A34)+1,"")</f>
        <v>24</v>
      </c>
      <c r="B35" s="26" t="s">
        <v>425</v>
      </c>
      <c r="C35" s="16" t="s">
        <v>132</v>
      </c>
      <c r="D35" s="16" t="s">
        <v>86</v>
      </c>
      <c r="E35" s="16" t="s">
        <v>376</v>
      </c>
      <c r="F35" s="16" t="s">
        <v>88</v>
      </c>
      <c r="G35" s="24" t="s">
        <v>426</v>
      </c>
      <c r="H35" s="25">
        <v>7089</v>
      </c>
      <c r="I35" s="16">
        <v>4430</v>
      </c>
      <c r="J35" s="16">
        <v>2500</v>
      </c>
      <c r="K35" s="16"/>
      <c r="L35" s="16"/>
      <c r="M35" s="16"/>
      <c r="N35" s="16">
        <v>2500</v>
      </c>
      <c r="O35" s="16" t="s">
        <v>427</v>
      </c>
      <c r="P35" s="347" t="s">
        <v>422</v>
      </c>
    </row>
    <row r="36" s="340" customFormat="true" ht="28.5" spans="1:16">
      <c r="A36" s="65">
        <f>IF(C36&lt;&gt;"",MAX(A$11:A35)+1,"")</f>
        <v>25</v>
      </c>
      <c r="B36" s="92" t="s">
        <v>428</v>
      </c>
      <c r="C36" s="16" t="s">
        <v>132</v>
      </c>
      <c r="D36" s="16" t="s">
        <v>86</v>
      </c>
      <c r="E36" s="16" t="s">
        <v>376</v>
      </c>
      <c r="F36" s="14" t="s">
        <v>88</v>
      </c>
      <c r="G36" s="24" t="s">
        <v>429</v>
      </c>
      <c r="H36" s="25">
        <v>7706.8</v>
      </c>
      <c r="I36" s="16">
        <v>5000</v>
      </c>
      <c r="J36" s="16">
        <v>2000</v>
      </c>
      <c r="K36" s="16"/>
      <c r="L36" s="16"/>
      <c r="M36" s="16"/>
      <c r="N36" s="16">
        <v>2000</v>
      </c>
      <c r="O36" s="16" t="s">
        <v>205</v>
      </c>
      <c r="P36" s="26" t="s">
        <v>422</v>
      </c>
    </row>
    <row r="37" s="340" customFormat="true" ht="28.5" spans="1:16">
      <c r="A37" s="65">
        <f>IF(C37&lt;&gt;"",MAX(A$11:A36)+1,"")</f>
        <v>26</v>
      </c>
      <c r="B37" s="92" t="s">
        <v>430</v>
      </c>
      <c r="C37" s="16" t="s">
        <v>132</v>
      </c>
      <c r="D37" s="16" t="s">
        <v>86</v>
      </c>
      <c r="E37" s="16" t="s">
        <v>376</v>
      </c>
      <c r="F37" s="14" t="s">
        <v>88</v>
      </c>
      <c r="G37" s="24" t="s">
        <v>431</v>
      </c>
      <c r="H37" s="25">
        <v>12856.15</v>
      </c>
      <c r="I37" s="16">
        <v>10000</v>
      </c>
      <c r="J37" s="16">
        <v>2000</v>
      </c>
      <c r="K37" s="16"/>
      <c r="L37" s="16"/>
      <c r="M37" s="16"/>
      <c r="N37" s="16">
        <v>2000</v>
      </c>
      <c r="O37" s="16" t="s">
        <v>205</v>
      </c>
      <c r="P37" s="26" t="s">
        <v>422</v>
      </c>
    </row>
    <row r="38" s="340" customFormat="true" ht="28.5" spans="1:16">
      <c r="A38" s="65">
        <f>IF(C38&lt;&gt;"",MAX(A$11:A37)+1,"")</f>
        <v>27</v>
      </c>
      <c r="B38" s="26" t="s">
        <v>432</v>
      </c>
      <c r="C38" s="16" t="s">
        <v>132</v>
      </c>
      <c r="D38" s="16" t="s">
        <v>86</v>
      </c>
      <c r="E38" s="16" t="s">
        <v>376</v>
      </c>
      <c r="F38" s="14" t="s">
        <v>88</v>
      </c>
      <c r="G38" s="24" t="s">
        <v>433</v>
      </c>
      <c r="H38" s="25">
        <v>20160.15</v>
      </c>
      <c r="I38" s="16">
        <v>18000</v>
      </c>
      <c r="J38" s="16">
        <v>2000</v>
      </c>
      <c r="K38" s="16"/>
      <c r="L38" s="16"/>
      <c r="M38" s="16"/>
      <c r="N38" s="16">
        <v>2000</v>
      </c>
      <c r="O38" s="16" t="s">
        <v>205</v>
      </c>
      <c r="P38" s="26" t="s">
        <v>422</v>
      </c>
    </row>
    <row r="39" s="340" customFormat="true" ht="28.5" spans="1:16">
      <c r="A39" s="65">
        <f>IF(C39&lt;&gt;"",MAX(A$11:A38)+1,"")</f>
        <v>28</v>
      </c>
      <c r="B39" s="26" t="s">
        <v>434</v>
      </c>
      <c r="C39" s="16" t="s">
        <v>132</v>
      </c>
      <c r="D39" s="16" t="s">
        <v>86</v>
      </c>
      <c r="E39" s="16" t="s">
        <v>376</v>
      </c>
      <c r="F39" s="14" t="s">
        <v>88</v>
      </c>
      <c r="G39" s="24" t="s">
        <v>435</v>
      </c>
      <c r="H39" s="25">
        <v>17678.66</v>
      </c>
      <c r="I39" s="16">
        <v>10790</v>
      </c>
      <c r="J39" s="16">
        <v>7000</v>
      </c>
      <c r="K39" s="16"/>
      <c r="L39" s="16"/>
      <c r="M39" s="16"/>
      <c r="N39" s="16">
        <v>7000</v>
      </c>
      <c r="O39" s="16" t="s">
        <v>205</v>
      </c>
      <c r="P39" s="26" t="s">
        <v>422</v>
      </c>
    </row>
    <row r="40" s="340" customFormat="true" ht="28.5" spans="1:16">
      <c r="A40" s="65">
        <f>IF(C40&lt;&gt;"",MAX(A$11:A39)+1,"")</f>
        <v>29</v>
      </c>
      <c r="B40" s="26" t="s">
        <v>436</v>
      </c>
      <c r="C40" s="16" t="s">
        <v>132</v>
      </c>
      <c r="D40" s="16" t="s">
        <v>86</v>
      </c>
      <c r="E40" s="16" t="s">
        <v>376</v>
      </c>
      <c r="F40" s="14" t="s">
        <v>88</v>
      </c>
      <c r="G40" s="24" t="s">
        <v>437</v>
      </c>
      <c r="H40" s="25">
        <v>23754.99</v>
      </c>
      <c r="I40" s="16">
        <v>20000</v>
      </c>
      <c r="J40" s="16">
        <v>3000</v>
      </c>
      <c r="K40" s="16"/>
      <c r="L40" s="16"/>
      <c r="M40" s="16"/>
      <c r="N40" s="16">
        <v>3000</v>
      </c>
      <c r="O40" s="16" t="s">
        <v>205</v>
      </c>
      <c r="P40" s="26" t="s">
        <v>422</v>
      </c>
    </row>
    <row r="41" s="340" customFormat="true" ht="28.5" spans="1:16">
      <c r="A41" s="65">
        <f>IF(C41&lt;&gt;"",MAX(A$11:A40)+1,"")</f>
        <v>30</v>
      </c>
      <c r="B41" s="26" t="s">
        <v>438</v>
      </c>
      <c r="C41" s="344" t="s">
        <v>132</v>
      </c>
      <c r="D41" s="344" t="s">
        <v>172</v>
      </c>
      <c r="E41" s="344" t="s">
        <v>366</v>
      </c>
      <c r="F41" s="153" t="s">
        <v>248</v>
      </c>
      <c r="G41" s="348" t="s">
        <v>439</v>
      </c>
      <c r="H41" s="349">
        <v>108016</v>
      </c>
      <c r="I41" s="349">
        <v>94000</v>
      </c>
      <c r="J41" s="354">
        <v>6800</v>
      </c>
      <c r="K41" s="16"/>
      <c r="L41" s="16"/>
      <c r="M41" s="16"/>
      <c r="N41" s="354">
        <v>6800</v>
      </c>
      <c r="O41" s="65" t="s">
        <v>440</v>
      </c>
      <c r="P41" s="358" t="s">
        <v>192</v>
      </c>
    </row>
    <row r="42" s="164" customFormat="true" ht="24.95" customHeight="true" spans="1:17">
      <c r="A42" s="65" t="str">
        <f>IF(C42&lt;&gt;"",MAX(A$11:A41)+1,"")</f>
        <v/>
      </c>
      <c r="B42" s="58" t="s">
        <v>441</v>
      </c>
      <c r="C42" s="59"/>
      <c r="D42" s="343"/>
      <c r="E42" s="343"/>
      <c r="F42" s="343"/>
      <c r="G42" s="346"/>
      <c r="H42" s="85"/>
      <c r="I42" s="85"/>
      <c r="J42" s="85"/>
      <c r="K42" s="85"/>
      <c r="L42" s="85"/>
      <c r="M42" s="85"/>
      <c r="N42" s="85"/>
      <c r="O42" s="343"/>
      <c r="P42" s="346"/>
      <c r="Q42" s="362" t="s">
        <v>442</v>
      </c>
    </row>
    <row r="43" s="340" customFormat="true" ht="80.1" customHeight="true" spans="1:17">
      <c r="A43" s="65">
        <f>IF(C43&lt;&gt;"",MAX(A$11:A42)+1,"")</f>
        <v>31</v>
      </c>
      <c r="B43" s="283" t="s">
        <v>443</v>
      </c>
      <c r="C43" s="34" t="s">
        <v>131</v>
      </c>
      <c r="D43" s="16" t="s">
        <v>169</v>
      </c>
      <c r="E43" s="65" t="s">
        <v>444</v>
      </c>
      <c r="F43" s="34" t="s">
        <v>142</v>
      </c>
      <c r="G43" s="283" t="s">
        <v>445</v>
      </c>
      <c r="H43" s="34">
        <v>1200</v>
      </c>
      <c r="I43" s="34"/>
      <c r="J43" s="34">
        <v>200</v>
      </c>
      <c r="K43" s="34">
        <v>200</v>
      </c>
      <c r="L43" s="34"/>
      <c r="M43" s="34"/>
      <c r="N43" s="34"/>
      <c r="O43" s="34" t="s">
        <v>138</v>
      </c>
      <c r="P43" s="357" t="s">
        <v>139</v>
      </c>
      <c r="Q43" s="363"/>
    </row>
    <row r="44" s="340" customFormat="true" ht="80.1" customHeight="true" spans="1:17">
      <c r="A44" s="65">
        <f>IF(C44&lt;&gt;"",MAX(A$11:A43)+1,"")</f>
        <v>32</v>
      </c>
      <c r="B44" s="283" t="s">
        <v>446</v>
      </c>
      <c r="C44" s="34" t="s">
        <v>85</v>
      </c>
      <c r="D44" s="34" t="s">
        <v>172</v>
      </c>
      <c r="E44" s="65" t="s">
        <v>359</v>
      </c>
      <c r="F44" s="34" t="s">
        <v>161</v>
      </c>
      <c r="G44" s="283" t="s">
        <v>447</v>
      </c>
      <c r="H44" s="34">
        <v>31706</v>
      </c>
      <c r="I44" s="34">
        <v>8000</v>
      </c>
      <c r="J44" s="34">
        <v>18000</v>
      </c>
      <c r="K44" s="34"/>
      <c r="L44" s="34"/>
      <c r="M44" s="34"/>
      <c r="N44" s="34">
        <v>18000</v>
      </c>
      <c r="O44" s="34" t="s">
        <v>90</v>
      </c>
      <c r="P44" s="357" t="s">
        <v>186</v>
      </c>
      <c r="Q44" s="363"/>
    </row>
    <row r="45" s="340" customFormat="true" ht="63.95" customHeight="true" spans="1:17">
      <c r="A45" s="65">
        <f>IF(C45&lt;&gt;"",MAX(A$11:A44)+1,"")</f>
        <v>33</v>
      </c>
      <c r="B45" s="283" t="s">
        <v>448</v>
      </c>
      <c r="C45" s="34" t="s">
        <v>85</v>
      </c>
      <c r="D45" s="34" t="s">
        <v>172</v>
      </c>
      <c r="E45" s="16" t="s">
        <v>359</v>
      </c>
      <c r="F45" s="34" t="s">
        <v>161</v>
      </c>
      <c r="G45" s="283" t="s">
        <v>449</v>
      </c>
      <c r="H45" s="34">
        <v>28294</v>
      </c>
      <c r="I45" s="34">
        <v>3000</v>
      </c>
      <c r="J45" s="34">
        <v>5000</v>
      </c>
      <c r="K45" s="34"/>
      <c r="L45" s="34"/>
      <c r="M45" s="34"/>
      <c r="N45" s="34">
        <v>5000</v>
      </c>
      <c r="O45" s="34" t="s">
        <v>166</v>
      </c>
      <c r="P45" s="357" t="s">
        <v>450</v>
      </c>
      <c r="Q45" s="363"/>
    </row>
    <row r="46" s="340" customFormat="true" ht="80.1" customHeight="true" spans="1:17">
      <c r="A46" s="65">
        <f>IF(C46&lt;&gt;"",MAX(A$11:A45)+1,"")</f>
        <v>34</v>
      </c>
      <c r="B46" s="283" t="s">
        <v>451</v>
      </c>
      <c r="C46" s="16" t="s">
        <v>132</v>
      </c>
      <c r="D46" s="34" t="s">
        <v>94</v>
      </c>
      <c r="E46" s="65" t="s">
        <v>452</v>
      </c>
      <c r="F46" s="34" t="s">
        <v>136</v>
      </c>
      <c r="G46" s="283" t="s">
        <v>453</v>
      </c>
      <c r="H46" s="34">
        <v>4951</v>
      </c>
      <c r="I46" s="34"/>
      <c r="J46" s="34">
        <v>3200</v>
      </c>
      <c r="K46" s="34">
        <v>3200</v>
      </c>
      <c r="L46" s="34"/>
      <c r="M46" s="34"/>
      <c r="N46" s="34"/>
      <c r="O46" s="34" t="s">
        <v>205</v>
      </c>
      <c r="P46" s="357" t="s">
        <v>192</v>
      </c>
      <c r="Q46" s="357"/>
    </row>
    <row r="47" s="340" customFormat="true" ht="65.1" customHeight="true" spans="1:16">
      <c r="A47" s="65">
        <f>IF(C47&lt;&gt;"",MAX(A$11:A46)+1,"")</f>
        <v>35</v>
      </c>
      <c r="B47" s="24" t="s">
        <v>454</v>
      </c>
      <c r="C47" s="16" t="s">
        <v>132</v>
      </c>
      <c r="D47" s="344" t="s">
        <v>455</v>
      </c>
      <c r="E47" s="344" t="s">
        <v>373</v>
      </c>
      <c r="F47" s="153" t="s">
        <v>142</v>
      </c>
      <c r="G47" s="348" t="s">
        <v>456</v>
      </c>
      <c r="H47" s="25">
        <v>19890</v>
      </c>
      <c r="I47" s="25">
        <v>8000</v>
      </c>
      <c r="J47" s="25">
        <v>11000</v>
      </c>
      <c r="K47" s="25"/>
      <c r="L47" s="25"/>
      <c r="M47" s="25"/>
      <c r="N47" s="25">
        <v>11000</v>
      </c>
      <c r="O47" s="65" t="s">
        <v>191</v>
      </c>
      <c r="P47" s="358" t="s">
        <v>192</v>
      </c>
    </row>
    <row r="48" s="340" customFormat="true" ht="42.75" spans="1:16">
      <c r="A48" s="65">
        <f>IF(C48&lt;&gt;"",MAX(A$11:A47)+1,"")</f>
        <v>36</v>
      </c>
      <c r="B48" s="26" t="s">
        <v>457</v>
      </c>
      <c r="C48" s="344" t="s">
        <v>132</v>
      </c>
      <c r="D48" s="345" t="s">
        <v>172</v>
      </c>
      <c r="E48" s="344" t="s">
        <v>366</v>
      </c>
      <c r="F48" s="153" t="s">
        <v>248</v>
      </c>
      <c r="G48" s="350" t="s">
        <v>458</v>
      </c>
      <c r="H48" s="351">
        <v>140439</v>
      </c>
      <c r="I48" s="355">
        <v>139000</v>
      </c>
      <c r="J48" s="356">
        <v>1000</v>
      </c>
      <c r="K48" s="16"/>
      <c r="L48" s="16"/>
      <c r="M48" s="16"/>
      <c r="N48" s="356">
        <v>1000</v>
      </c>
      <c r="O48" s="345" t="s">
        <v>215</v>
      </c>
      <c r="P48" s="358" t="s">
        <v>192</v>
      </c>
    </row>
  </sheetData>
  <mergeCells count="16">
    <mergeCell ref="A1:AF1"/>
    <mergeCell ref="A2:AF2"/>
    <mergeCell ref="K3:N3"/>
    <mergeCell ref="A3:A4"/>
    <mergeCell ref="B3:B4"/>
    <mergeCell ref="C3:C4"/>
    <mergeCell ref="D3:D4"/>
    <mergeCell ref="E3:E4"/>
    <mergeCell ref="F3:F4"/>
    <mergeCell ref="G3:G4"/>
    <mergeCell ref="H3:H4"/>
    <mergeCell ref="I3:I4"/>
    <mergeCell ref="J3:J4"/>
    <mergeCell ref="O3:O4"/>
    <mergeCell ref="P3:P4"/>
    <mergeCell ref="Q3:Q4"/>
  </mergeCells>
  <printOptions horizontalCentered="true"/>
  <pageMargins left="0.984027777777778" right="0.984027777777778" top="0.984027777777778" bottom="0.984027777777778" header="0.511805555555556" footer="0.511805555555556"/>
  <pageSetup paperSize="9" scale="51" fitToHeight="0" orientation="landscape"/>
  <headerFooter/>
  <colBreaks count="1" manualBreakCount="1">
    <brk id="1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14"/>
  <sheetViews>
    <sheetView view="pageBreakPreview" zoomScale="70" zoomScaleNormal="70" zoomScaleSheetLayoutView="70" workbookViewId="0">
      <selection activeCell="G9" sqref="G9"/>
    </sheetView>
  </sheetViews>
  <sheetFormatPr defaultColWidth="9" defaultRowHeight="13.5"/>
  <cols>
    <col min="1" max="1" width="6.625" style="37" customWidth="true"/>
    <col min="2" max="2" width="25.625" style="37" customWidth="true"/>
    <col min="3" max="4" width="13.625" style="37" customWidth="true"/>
    <col min="5" max="5" width="17.875" style="37" customWidth="true"/>
    <col min="6" max="6" width="13.625" style="39" customWidth="true"/>
    <col min="7" max="7" width="35.625" style="37" customWidth="true"/>
    <col min="8" max="14" width="11.625" style="39" customWidth="true"/>
    <col min="15" max="15" width="13.625" style="37" customWidth="true"/>
    <col min="16" max="16" width="20.625" style="37" customWidth="true"/>
    <col min="17" max="17" width="20.625" style="37" hidden="true" customWidth="true"/>
    <col min="18" max="16384" width="9" style="37"/>
  </cols>
  <sheetData>
    <row r="1" ht="30" customHeight="true" spans="1:17">
      <c r="A1" s="204" t="s">
        <v>459</v>
      </c>
      <c r="B1" s="325"/>
      <c r="C1" s="204"/>
      <c r="D1" s="204"/>
      <c r="E1" s="204"/>
      <c r="F1" s="204"/>
      <c r="G1" s="222"/>
      <c r="H1" s="204"/>
      <c r="I1" s="204"/>
      <c r="J1" s="204"/>
      <c r="K1" s="204"/>
      <c r="L1" s="204"/>
      <c r="M1" s="204"/>
      <c r="N1" s="204"/>
      <c r="O1" s="204"/>
      <c r="P1" s="223"/>
      <c r="Q1" s="335"/>
    </row>
    <row r="2" ht="30" customHeight="true" spans="1:17">
      <c r="A2" s="250" t="s">
        <v>57</v>
      </c>
      <c r="B2" s="326"/>
      <c r="C2" s="327"/>
      <c r="D2" s="327"/>
      <c r="E2" s="327"/>
      <c r="F2" s="327"/>
      <c r="G2" s="331"/>
      <c r="H2" s="327"/>
      <c r="I2" s="327"/>
      <c r="J2" s="327"/>
      <c r="K2" s="327"/>
      <c r="L2" s="327"/>
      <c r="M2" s="327"/>
      <c r="N2" s="327"/>
      <c r="O2" s="327"/>
      <c r="P2" s="250"/>
      <c r="Q2" s="250"/>
    </row>
    <row r="3" ht="24.95" customHeight="true" spans="1:17">
      <c r="A3" s="33" t="s">
        <v>58</v>
      </c>
      <c r="B3" s="96" t="s">
        <v>59</v>
      </c>
      <c r="C3" s="33" t="s">
        <v>60</v>
      </c>
      <c r="D3" s="33" t="s">
        <v>61</v>
      </c>
      <c r="E3" s="33" t="s">
        <v>62</v>
      </c>
      <c r="F3" s="33" t="s">
        <v>63</v>
      </c>
      <c r="G3" s="33" t="s">
        <v>64</v>
      </c>
      <c r="H3" s="80" t="s">
        <v>65</v>
      </c>
      <c r="I3" s="80" t="s">
        <v>119</v>
      </c>
      <c r="J3" s="80" t="s">
        <v>67</v>
      </c>
      <c r="K3" s="80" t="s">
        <v>68</v>
      </c>
      <c r="L3" s="80"/>
      <c r="M3" s="80"/>
      <c r="N3" s="80"/>
      <c r="O3" s="33" t="s">
        <v>69</v>
      </c>
      <c r="P3" s="33" t="s">
        <v>70</v>
      </c>
      <c r="Q3" s="33" t="s">
        <v>71</v>
      </c>
    </row>
    <row r="4" ht="24.95" customHeight="true" spans="1:17">
      <c r="A4" s="33"/>
      <c r="B4" s="96"/>
      <c r="C4" s="33"/>
      <c r="D4" s="33"/>
      <c r="E4" s="33"/>
      <c r="F4" s="33"/>
      <c r="G4" s="33"/>
      <c r="H4" s="80"/>
      <c r="I4" s="80"/>
      <c r="J4" s="80"/>
      <c r="K4" s="59" t="s">
        <v>72</v>
      </c>
      <c r="L4" s="59" t="s">
        <v>73</v>
      </c>
      <c r="M4" s="59" t="s">
        <v>74</v>
      </c>
      <c r="N4" s="59" t="s">
        <v>75</v>
      </c>
      <c r="O4" s="33"/>
      <c r="P4" s="33"/>
      <c r="Q4" s="33"/>
    </row>
    <row r="5" ht="24.95" customHeight="true" spans="1:17">
      <c r="A5" s="251"/>
      <c r="B5" s="252" t="s">
        <v>76</v>
      </c>
      <c r="C5" s="253">
        <f>SUM(C6:C7)</f>
        <v>5</v>
      </c>
      <c r="D5" s="254"/>
      <c r="E5" s="254"/>
      <c r="F5" s="254"/>
      <c r="G5" s="263"/>
      <c r="H5" s="253">
        <f>SUM(H9:H12)</f>
        <v>162301.91</v>
      </c>
      <c r="I5" s="253">
        <f t="shared" ref="I5:N5" si="0">SUM(I9:I12)</f>
        <v>51707</v>
      </c>
      <c r="J5" s="253">
        <f t="shared" si="0"/>
        <v>47930</v>
      </c>
      <c r="K5" s="253">
        <f t="shared" si="0"/>
        <v>930</v>
      </c>
      <c r="L5" s="253"/>
      <c r="M5" s="253">
        <f t="shared" si="0"/>
        <v>7000</v>
      </c>
      <c r="N5" s="253">
        <f t="shared" si="0"/>
        <v>40000</v>
      </c>
      <c r="O5" s="254"/>
      <c r="P5" s="263"/>
      <c r="Q5" s="263"/>
    </row>
    <row r="6" ht="24.95" customHeight="true" spans="1:17">
      <c r="A6" s="255"/>
      <c r="B6" s="252" t="s">
        <v>85</v>
      </c>
      <c r="C6" s="254">
        <f>COUNTIF(C9:C14,"续建")</f>
        <v>2</v>
      </c>
      <c r="D6" s="254"/>
      <c r="E6" s="254"/>
      <c r="F6" s="254"/>
      <c r="G6" s="263"/>
      <c r="H6" s="85">
        <f>SUMIF($C$9:$C$12,"续建",H9:H12)</f>
        <v>121232.91</v>
      </c>
      <c r="I6" s="85">
        <f t="shared" ref="I6:N6" si="1">SUMIF($C$9:$C$12,"续建",I9:I12)</f>
        <v>32300</v>
      </c>
      <c r="J6" s="85">
        <f t="shared" si="1"/>
        <v>40000</v>
      </c>
      <c r="K6" s="85"/>
      <c r="L6" s="85"/>
      <c r="M6" s="85"/>
      <c r="N6" s="85">
        <f t="shared" si="1"/>
        <v>40000</v>
      </c>
      <c r="O6" s="254"/>
      <c r="P6" s="263"/>
      <c r="Q6" s="263"/>
    </row>
    <row r="7" ht="24.95" customHeight="true" spans="1:17">
      <c r="A7" s="255"/>
      <c r="B7" s="252" t="s">
        <v>132</v>
      </c>
      <c r="C7" s="254">
        <f>COUNTIF(C9:C14,"竣工")</f>
        <v>3</v>
      </c>
      <c r="D7" s="254"/>
      <c r="E7" s="254"/>
      <c r="F7" s="254"/>
      <c r="G7" s="263"/>
      <c r="H7" s="85">
        <f>SUMIF($C$9:$C$12,"竣工",H9:H12)</f>
        <v>41069</v>
      </c>
      <c r="I7" s="85">
        <f t="shared" ref="I7:M7" si="2">SUMIF($C$9:$C$12,"竣工",I9:I12)</f>
        <v>19407</v>
      </c>
      <c r="J7" s="85">
        <f t="shared" si="2"/>
        <v>7930</v>
      </c>
      <c r="K7" s="85">
        <f t="shared" si="2"/>
        <v>930</v>
      </c>
      <c r="L7" s="85"/>
      <c r="M7" s="85">
        <f t="shared" si="2"/>
        <v>7000</v>
      </c>
      <c r="N7" s="85"/>
      <c r="O7" s="254"/>
      <c r="P7" s="263"/>
      <c r="Q7" s="263"/>
    </row>
    <row r="8" ht="24.95" customHeight="true" spans="1:17">
      <c r="A8" s="255"/>
      <c r="B8" s="252" t="s">
        <v>460</v>
      </c>
      <c r="C8" s="254"/>
      <c r="D8" s="254"/>
      <c r="E8" s="254"/>
      <c r="F8" s="254"/>
      <c r="G8" s="263"/>
      <c r="H8" s="85"/>
      <c r="I8" s="85"/>
      <c r="J8" s="85"/>
      <c r="K8" s="85"/>
      <c r="L8" s="85"/>
      <c r="M8" s="85"/>
      <c r="N8" s="85"/>
      <c r="O8" s="254"/>
      <c r="P8" s="263"/>
      <c r="Q8" s="263"/>
    </row>
    <row r="9" ht="63.75" customHeight="true" spans="1:17">
      <c r="A9" s="65">
        <f>IF(C9&lt;&gt;"",MAX(A$8:A8)+1,"")</f>
        <v>1</v>
      </c>
      <c r="B9" s="24" t="s">
        <v>461</v>
      </c>
      <c r="C9" s="16" t="s">
        <v>85</v>
      </c>
      <c r="D9" s="16" t="s">
        <v>86</v>
      </c>
      <c r="E9" s="16" t="s">
        <v>462</v>
      </c>
      <c r="F9" s="16" t="s">
        <v>88</v>
      </c>
      <c r="G9" s="26" t="s">
        <v>463</v>
      </c>
      <c r="H9" s="25">
        <v>121232.91</v>
      </c>
      <c r="I9" s="25">
        <v>32300</v>
      </c>
      <c r="J9" s="25">
        <v>40000</v>
      </c>
      <c r="K9" s="25"/>
      <c r="L9" s="25"/>
      <c r="M9" s="25"/>
      <c r="N9" s="25">
        <v>40000</v>
      </c>
      <c r="O9" s="16" t="s">
        <v>166</v>
      </c>
      <c r="P9" s="24" t="s">
        <v>464</v>
      </c>
      <c r="Q9" s="24" t="s">
        <v>100</v>
      </c>
    </row>
    <row r="10" ht="63.75" customHeight="true" spans="1:17">
      <c r="A10" s="65">
        <f>IF(C10&lt;&gt;"",MAX(A$8:A9)+1,"")</f>
        <v>2</v>
      </c>
      <c r="B10" s="328" t="s">
        <v>465</v>
      </c>
      <c r="C10" s="329" t="s">
        <v>132</v>
      </c>
      <c r="D10" s="329" t="s">
        <v>466</v>
      </c>
      <c r="E10" s="16" t="s">
        <v>467</v>
      </c>
      <c r="F10" s="329" t="s">
        <v>136</v>
      </c>
      <c r="G10" s="330" t="s">
        <v>468</v>
      </c>
      <c r="H10" s="332">
        <v>5077</v>
      </c>
      <c r="I10" s="332">
        <v>3107</v>
      </c>
      <c r="J10" s="332">
        <v>650</v>
      </c>
      <c r="K10" s="332">
        <v>650</v>
      </c>
      <c r="L10" s="332"/>
      <c r="M10" s="332"/>
      <c r="N10" s="332"/>
      <c r="O10" s="329" t="s">
        <v>215</v>
      </c>
      <c r="P10" s="24" t="s">
        <v>192</v>
      </c>
      <c r="Q10" s="24"/>
    </row>
    <row r="11" ht="90.75" customHeight="true" spans="1:17">
      <c r="A11" s="65">
        <f>IF(C11&lt;&gt;"",MAX(A$8:A10)+1,"")</f>
        <v>3</v>
      </c>
      <c r="B11" s="330" t="s">
        <v>469</v>
      </c>
      <c r="C11" s="329" t="s">
        <v>132</v>
      </c>
      <c r="D11" s="329" t="s">
        <v>470</v>
      </c>
      <c r="E11" s="16" t="s">
        <v>467</v>
      </c>
      <c r="F11" s="329" t="s">
        <v>153</v>
      </c>
      <c r="G11" s="328" t="s">
        <v>471</v>
      </c>
      <c r="H11" s="332">
        <v>650</v>
      </c>
      <c r="I11" s="332">
        <v>200</v>
      </c>
      <c r="J11" s="332">
        <v>280</v>
      </c>
      <c r="K11" s="332">
        <v>280</v>
      </c>
      <c r="L11" s="332"/>
      <c r="M11" s="332"/>
      <c r="N11" s="332"/>
      <c r="O11" s="329" t="s">
        <v>205</v>
      </c>
      <c r="P11" s="24" t="s">
        <v>192</v>
      </c>
      <c r="Q11" s="24"/>
    </row>
    <row r="12" ht="62.25" customHeight="true" spans="1:17">
      <c r="A12" s="65">
        <f>IF(C12&lt;&gt;"",MAX(A$8:A11)+1,"")</f>
        <v>4</v>
      </c>
      <c r="B12" s="24" t="s">
        <v>472</v>
      </c>
      <c r="C12" s="14" t="s">
        <v>132</v>
      </c>
      <c r="D12" s="16" t="s">
        <v>473</v>
      </c>
      <c r="E12" s="16" t="s">
        <v>474</v>
      </c>
      <c r="F12" s="16" t="s">
        <v>88</v>
      </c>
      <c r="G12" s="26" t="s">
        <v>475</v>
      </c>
      <c r="H12" s="25">
        <v>35342</v>
      </c>
      <c r="I12" s="25">
        <v>16100</v>
      </c>
      <c r="J12" s="25">
        <v>7000</v>
      </c>
      <c r="K12" s="25"/>
      <c r="L12" s="25"/>
      <c r="M12" s="25">
        <v>7000</v>
      </c>
      <c r="N12" s="25"/>
      <c r="O12" s="16" t="s">
        <v>195</v>
      </c>
      <c r="P12" s="24" t="s">
        <v>192</v>
      </c>
      <c r="Q12" s="24"/>
    </row>
    <row r="13" ht="24.95" customHeight="true" spans="1:17">
      <c r="A13" s="65" t="str">
        <f>IF(C13&lt;&gt;"",MAX(A$8:A12)+1,"")</f>
        <v/>
      </c>
      <c r="B13" s="252" t="s">
        <v>476</v>
      </c>
      <c r="C13" s="254"/>
      <c r="D13" s="254"/>
      <c r="E13" s="254"/>
      <c r="F13" s="254"/>
      <c r="G13" s="263"/>
      <c r="H13" s="85"/>
      <c r="I13" s="85"/>
      <c r="J13" s="85"/>
      <c r="K13" s="85"/>
      <c r="L13" s="85"/>
      <c r="M13" s="85"/>
      <c r="N13" s="85"/>
      <c r="O13" s="254"/>
      <c r="P13" s="263"/>
      <c r="Q13" s="263"/>
    </row>
    <row r="14" ht="45" customHeight="true" spans="1:17">
      <c r="A14" s="65">
        <f>IF(C14&lt;&gt;"",MAX(A$8:A13)+1,"")</f>
        <v>5</v>
      </c>
      <c r="B14" s="24" t="s">
        <v>477</v>
      </c>
      <c r="C14" s="16" t="s">
        <v>85</v>
      </c>
      <c r="D14" s="14" t="s">
        <v>94</v>
      </c>
      <c r="E14" s="14" t="s">
        <v>478</v>
      </c>
      <c r="F14" s="14" t="s">
        <v>161</v>
      </c>
      <c r="G14" s="92" t="s">
        <v>479</v>
      </c>
      <c r="H14" s="27">
        <v>72898</v>
      </c>
      <c r="I14" s="25">
        <v>800</v>
      </c>
      <c r="J14" s="25">
        <v>6500</v>
      </c>
      <c r="K14" s="188"/>
      <c r="L14" s="188"/>
      <c r="M14" s="188"/>
      <c r="N14" s="25">
        <v>6500</v>
      </c>
      <c r="O14" s="333" t="s">
        <v>90</v>
      </c>
      <c r="P14" s="334" t="s">
        <v>464</v>
      </c>
      <c r="Q14" s="24" t="s">
        <v>480</v>
      </c>
    </row>
  </sheetData>
  <mergeCells count="16">
    <mergeCell ref="A1:P1"/>
    <mergeCell ref="A2:P2"/>
    <mergeCell ref="K3:N3"/>
    <mergeCell ref="A3:A4"/>
    <mergeCell ref="B3:B4"/>
    <mergeCell ref="C3:C4"/>
    <mergeCell ref="D3:D4"/>
    <mergeCell ref="E3:E4"/>
    <mergeCell ref="F3:F4"/>
    <mergeCell ref="G3:G4"/>
    <mergeCell ref="H3:H4"/>
    <mergeCell ref="I3:I4"/>
    <mergeCell ref="J3:J4"/>
    <mergeCell ref="O3:O4"/>
    <mergeCell ref="P3:P4"/>
    <mergeCell ref="Q3:Q4"/>
  </mergeCells>
  <printOptions horizontalCentered="true"/>
  <pageMargins left="0.984027777777778" right="0.984027777777778" top="0.984027777777778" bottom="0.984027777777778" header="0.511805555555556" footer="0.511805555555556"/>
  <pageSetup paperSize="9" scale="52" fitToHeight="0" orientation="landscape"/>
  <headerFooter/>
  <colBreaks count="1" manualBreakCount="1">
    <brk id="1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23"/>
  <sheetViews>
    <sheetView view="pageBreakPreview" zoomScale="70" zoomScaleNormal="70" zoomScaleSheetLayoutView="70" workbookViewId="0">
      <selection activeCell="J9" sqref="J9:J23"/>
    </sheetView>
  </sheetViews>
  <sheetFormatPr defaultColWidth="9" defaultRowHeight="13.5"/>
  <cols>
    <col min="1" max="1" width="6.625" style="37" customWidth="true"/>
    <col min="2" max="2" width="25.625" style="38" customWidth="true"/>
    <col min="3" max="3" width="13.625" style="37" customWidth="true"/>
    <col min="4" max="4" width="16" style="39" customWidth="true"/>
    <col min="5" max="5" width="17.5" style="39" customWidth="true"/>
    <col min="6" max="6" width="12.625" style="39" customWidth="true"/>
    <col min="7" max="7" width="35.625" style="37" customWidth="true"/>
    <col min="8" max="14" width="11.625" style="37" customWidth="true"/>
    <col min="15" max="15" width="13.625" style="37" customWidth="true"/>
    <col min="16" max="16" width="20.625" style="37" customWidth="true"/>
    <col min="17" max="17" width="18" style="37" hidden="true" customWidth="true"/>
    <col min="18" max="16384" width="9" style="37"/>
  </cols>
  <sheetData>
    <row r="1" ht="30" customHeight="true" spans="1:16">
      <c r="A1" s="284" t="s">
        <v>481</v>
      </c>
      <c r="B1" s="285"/>
      <c r="C1" s="284"/>
      <c r="D1" s="284"/>
      <c r="E1" s="284"/>
      <c r="F1" s="284"/>
      <c r="G1" s="285"/>
      <c r="H1" s="284"/>
      <c r="I1" s="284"/>
      <c r="J1" s="284"/>
      <c r="K1" s="284"/>
      <c r="L1" s="284"/>
      <c r="M1" s="284"/>
      <c r="N1" s="284"/>
      <c r="O1" s="284"/>
      <c r="P1" s="285"/>
    </row>
    <row r="2" ht="30" customHeight="true" spans="1:16">
      <c r="A2" s="286"/>
      <c r="B2" s="287"/>
      <c r="C2" s="286"/>
      <c r="D2" s="286"/>
      <c r="E2" s="286"/>
      <c r="F2" s="286"/>
      <c r="G2" s="301"/>
      <c r="H2" s="302"/>
      <c r="I2" s="302"/>
      <c r="J2" s="302"/>
      <c r="K2" s="302"/>
      <c r="L2" s="315"/>
      <c r="M2" s="315"/>
      <c r="N2" s="315"/>
      <c r="O2" s="321"/>
      <c r="P2" s="322" t="s">
        <v>482</v>
      </c>
    </row>
    <row r="3" ht="24.95" customHeight="true" spans="1:17">
      <c r="A3" s="79" t="s">
        <v>58</v>
      </c>
      <c r="B3" s="79" t="s">
        <v>59</v>
      </c>
      <c r="C3" s="79" t="s">
        <v>60</v>
      </c>
      <c r="D3" s="79" t="s">
        <v>61</v>
      </c>
      <c r="E3" s="79" t="s">
        <v>62</v>
      </c>
      <c r="F3" s="79" t="s">
        <v>63</v>
      </c>
      <c r="G3" s="79" t="s">
        <v>64</v>
      </c>
      <c r="H3" s="303" t="s">
        <v>65</v>
      </c>
      <c r="I3" s="303" t="s">
        <v>66</v>
      </c>
      <c r="J3" s="303" t="s">
        <v>67</v>
      </c>
      <c r="K3" s="316" t="s">
        <v>68</v>
      </c>
      <c r="L3" s="317"/>
      <c r="M3" s="317"/>
      <c r="N3" s="323"/>
      <c r="O3" s="33" t="s">
        <v>69</v>
      </c>
      <c r="P3" s="79" t="s">
        <v>70</v>
      </c>
      <c r="Q3" s="33" t="s">
        <v>71</v>
      </c>
    </row>
    <row r="4" ht="24.95" customHeight="true" spans="1:17">
      <c r="A4" s="81"/>
      <c r="B4" s="81"/>
      <c r="C4" s="81"/>
      <c r="D4" s="81"/>
      <c r="E4" s="81"/>
      <c r="F4" s="81"/>
      <c r="G4" s="304"/>
      <c r="H4" s="305"/>
      <c r="I4" s="305"/>
      <c r="J4" s="305"/>
      <c r="K4" s="59" t="s">
        <v>72</v>
      </c>
      <c r="L4" s="59" t="s">
        <v>73</v>
      </c>
      <c r="M4" s="59" t="s">
        <v>74</v>
      </c>
      <c r="N4" s="59" t="s">
        <v>75</v>
      </c>
      <c r="O4" s="33"/>
      <c r="P4" s="81"/>
      <c r="Q4" s="33"/>
    </row>
    <row r="5" ht="24.95" customHeight="true" spans="1:17">
      <c r="A5" s="288"/>
      <c r="B5" s="289" t="s">
        <v>76</v>
      </c>
      <c r="C5" s="290">
        <f>SUM(C6:C8)</f>
        <v>15</v>
      </c>
      <c r="D5" s="290"/>
      <c r="E5" s="290"/>
      <c r="F5" s="290"/>
      <c r="G5" s="306"/>
      <c r="H5" s="290">
        <f t="shared" ref="H5:N5" si="0">SUM(H9:H23)</f>
        <v>173327</v>
      </c>
      <c r="I5" s="290">
        <f t="shared" si="0"/>
        <v>66700</v>
      </c>
      <c r="J5" s="290">
        <f t="shared" si="0"/>
        <v>30000</v>
      </c>
      <c r="K5" s="290">
        <f t="shared" si="0"/>
        <v>10000</v>
      </c>
      <c r="L5" s="290"/>
      <c r="M5" s="290"/>
      <c r="N5" s="290">
        <f t="shared" si="0"/>
        <v>20000</v>
      </c>
      <c r="O5" s="290"/>
      <c r="P5" s="306"/>
      <c r="Q5" s="57"/>
    </row>
    <row r="6" ht="24.95" customHeight="true" spans="1:17">
      <c r="A6" s="288"/>
      <c r="B6" s="289" t="s">
        <v>131</v>
      </c>
      <c r="C6" s="55">
        <f>COUNTIF(C9:C23,"新建")</f>
        <v>9</v>
      </c>
      <c r="D6" s="290"/>
      <c r="E6" s="290"/>
      <c r="F6" s="290"/>
      <c r="G6" s="306"/>
      <c r="H6" s="23">
        <f t="shared" ref="H6:K6" si="1">SUMIF($C$9:$C$23,"新建",H9:H23)</f>
        <v>13230</v>
      </c>
      <c r="I6" s="23"/>
      <c r="J6" s="23">
        <f t="shared" si="1"/>
        <v>8750</v>
      </c>
      <c r="K6" s="23">
        <f t="shared" si="1"/>
        <v>8750</v>
      </c>
      <c r="L6" s="23"/>
      <c r="M6" s="23"/>
      <c r="N6" s="23"/>
      <c r="O6" s="290"/>
      <c r="P6" s="306"/>
      <c r="Q6" s="57"/>
    </row>
    <row r="7" ht="24.95" customHeight="true" spans="1:17">
      <c r="A7" s="288"/>
      <c r="B7" s="289" t="s">
        <v>85</v>
      </c>
      <c r="C7" s="55">
        <f>COUNTIF(C9:C23,"续建")</f>
        <v>1</v>
      </c>
      <c r="D7" s="290"/>
      <c r="E7" s="290"/>
      <c r="F7" s="290"/>
      <c r="G7" s="306"/>
      <c r="H7" s="23">
        <f t="shared" ref="H7:N7" si="2">SUMIF($C$9:$C$23,"续建",H9:H23)</f>
        <v>156417</v>
      </c>
      <c r="I7" s="23">
        <f t="shared" si="2"/>
        <v>65000</v>
      </c>
      <c r="J7" s="23">
        <f t="shared" si="2"/>
        <v>20000</v>
      </c>
      <c r="K7" s="23"/>
      <c r="L7" s="23"/>
      <c r="M7" s="23"/>
      <c r="N7" s="23">
        <f t="shared" si="2"/>
        <v>20000</v>
      </c>
      <c r="O7" s="290"/>
      <c r="P7" s="306"/>
      <c r="Q7" s="57"/>
    </row>
    <row r="8" ht="24.95" customHeight="true" spans="1:17">
      <c r="A8" s="288"/>
      <c r="B8" s="289" t="s">
        <v>132</v>
      </c>
      <c r="C8" s="55">
        <f>COUNTIF(C9:C23,"竣工")</f>
        <v>5</v>
      </c>
      <c r="D8" s="290"/>
      <c r="E8" s="290"/>
      <c r="F8" s="290"/>
      <c r="G8" s="306"/>
      <c r="H8" s="23">
        <f t="shared" ref="H8:K8" si="3">SUMIF($C$9:$C$23,"竣工",H9:H23)</f>
        <v>3680</v>
      </c>
      <c r="I8" s="23">
        <f t="shared" si="3"/>
        <v>1700</v>
      </c>
      <c r="J8" s="23">
        <f t="shared" si="3"/>
        <v>1250</v>
      </c>
      <c r="K8" s="23">
        <f t="shared" si="3"/>
        <v>1250</v>
      </c>
      <c r="L8" s="23"/>
      <c r="M8" s="23"/>
      <c r="N8" s="23"/>
      <c r="O8" s="290"/>
      <c r="P8" s="306"/>
      <c r="Q8" s="57"/>
    </row>
    <row r="9" ht="77.1" customHeight="true" spans="1:17">
      <c r="A9" s="14">
        <f>IF(C9&lt;&gt;"",MAX(A8:A$8)+1,"")</f>
        <v>1</v>
      </c>
      <c r="B9" s="73" t="s">
        <v>483</v>
      </c>
      <c r="C9" s="16" t="s">
        <v>131</v>
      </c>
      <c r="D9" s="16" t="s">
        <v>484</v>
      </c>
      <c r="E9" s="16" t="s">
        <v>484</v>
      </c>
      <c r="F9" s="16" t="s">
        <v>282</v>
      </c>
      <c r="G9" s="307" t="s">
        <v>485</v>
      </c>
      <c r="H9" s="278">
        <v>3000</v>
      </c>
      <c r="I9" s="16"/>
      <c r="J9" s="16">
        <v>3000</v>
      </c>
      <c r="K9" s="16">
        <v>3000</v>
      </c>
      <c r="L9" s="16"/>
      <c r="M9" s="16"/>
      <c r="N9" s="16"/>
      <c r="O9" s="16" t="s">
        <v>326</v>
      </c>
      <c r="P9" s="131" t="s">
        <v>192</v>
      </c>
      <c r="Q9" s="57"/>
    </row>
    <row r="10" ht="81.95" customHeight="true" spans="1:17">
      <c r="A10" s="14">
        <f>IF(C10&lt;&gt;"",MAX(A$8:A9)+1,"")</f>
        <v>2</v>
      </c>
      <c r="B10" s="73" t="s">
        <v>486</v>
      </c>
      <c r="C10" s="16" t="s">
        <v>131</v>
      </c>
      <c r="D10" s="16" t="s">
        <v>487</v>
      </c>
      <c r="E10" s="16" t="s">
        <v>467</v>
      </c>
      <c r="F10" s="16" t="s">
        <v>153</v>
      </c>
      <c r="G10" s="307" t="s">
        <v>488</v>
      </c>
      <c r="H10" s="278">
        <v>300</v>
      </c>
      <c r="I10" s="16"/>
      <c r="J10" s="16">
        <v>190</v>
      </c>
      <c r="K10" s="16">
        <v>190</v>
      </c>
      <c r="L10" s="16"/>
      <c r="M10" s="16"/>
      <c r="N10" s="16"/>
      <c r="O10" s="16" t="s">
        <v>138</v>
      </c>
      <c r="P10" s="131" t="s">
        <v>139</v>
      </c>
      <c r="Q10" s="57"/>
    </row>
    <row r="11" ht="65.1" customHeight="true" spans="1:17">
      <c r="A11" s="14">
        <f>IF(C11&lt;&gt;"",MAX(A$8:A10)+1,"")</f>
        <v>3</v>
      </c>
      <c r="B11" s="74" t="s">
        <v>489</v>
      </c>
      <c r="C11" s="16" t="s">
        <v>131</v>
      </c>
      <c r="D11" s="16" t="s">
        <v>490</v>
      </c>
      <c r="E11" s="16" t="s">
        <v>484</v>
      </c>
      <c r="F11" s="16" t="s">
        <v>491</v>
      </c>
      <c r="G11" s="308" t="s">
        <v>492</v>
      </c>
      <c r="H11" s="278">
        <v>950</v>
      </c>
      <c r="I11" s="16" t="s">
        <v>493</v>
      </c>
      <c r="J11" s="16">
        <v>600</v>
      </c>
      <c r="K11" s="16">
        <v>600</v>
      </c>
      <c r="L11" s="16"/>
      <c r="M11" s="16"/>
      <c r="N11" s="16"/>
      <c r="O11" s="16" t="s">
        <v>138</v>
      </c>
      <c r="P11" s="131" t="s">
        <v>494</v>
      </c>
      <c r="Q11" s="57"/>
    </row>
    <row r="12" ht="90.95" customHeight="true" spans="1:17">
      <c r="A12" s="14">
        <f>IF(C12&lt;&gt;"",MAX(A$8:A11)+1,"")</f>
        <v>4</v>
      </c>
      <c r="B12" s="291" t="s">
        <v>495</v>
      </c>
      <c r="C12" s="16" t="s">
        <v>131</v>
      </c>
      <c r="D12" s="16" t="s">
        <v>490</v>
      </c>
      <c r="E12" s="16" t="s">
        <v>484</v>
      </c>
      <c r="F12" s="16" t="s">
        <v>153</v>
      </c>
      <c r="G12" s="24" t="s">
        <v>496</v>
      </c>
      <c r="H12" s="153">
        <v>1500</v>
      </c>
      <c r="I12" s="16" t="s">
        <v>493</v>
      </c>
      <c r="J12" s="16">
        <v>860</v>
      </c>
      <c r="K12" s="16">
        <v>860</v>
      </c>
      <c r="L12" s="16"/>
      <c r="M12" s="16"/>
      <c r="N12" s="16"/>
      <c r="O12" s="16" t="s">
        <v>138</v>
      </c>
      <c r="P12" s="131" t="s">
        <v>494</v>
      </c>
      <c r="Q12" s="57"/>
    </row>
    <row r="13" ht="69.95" customHeight="true" spans="1:17">
      <c r="A13" s="14">
        <f>IF(C13&lt;&gt;"",MAX(A$8:A12)+1,"")</f>
        <v>5</v>
      </c>
      <c r="B13" s="291" t="s">
        <v>497</v>
      </c>
      <c r="C13" s="16" t="s">
        <v>131</v>
      </c>
      <c r="D13" s="16" t="s">
        <v>490</v>
      </c>
      <c r="E13" s="16" t="s">
        <v>484</v>
      </c>
      <c r="F13" s="16" t="s">
        <v>136</v>
      </c>
      <c r="G13" s="309" t="s">
        <v>498</v>
      </c>
      <c r="H13" s="153">
        <v>1000</v>
      </c>
      <c r="I13" s="16" t="s">
        <v>493</v>
      </c>
      <c r="J13" s="16">
        <v>700</v>
      </c>
      <c r="K13" s="16">
        <v>700</v>
      </c>
      <c r="L13" s="16"/>
      <c r="M13" s="16"/>
      <c r="N13" s="16"/>
      <c r="O13" s="16" t="s">
        <v>138</v>
      </c>
      <c r="P13" s="131" t="s">
        <v>494</v>
      </c>
      <c r="Q13" s="57"/>
    </row>
    <row r="14" ht="96.75" customHeight="true" spans="1:17">
      <c r="A14" s="14">
        <f>IF(C14&lt;&gt;"",MAX(A$8:A13)+1,"")</f>
        <v>6</v>
      </c>
      <c r="B14" s="74" t="s">
        <v>499</v>
      </c>
      <c r="C14" s="16" t="s">
        <v>131</v>
      </c>
      <c r="D14" s="16" t="s">
        <v>500</v>
      </c>
      <c r="E14" s="16" t="s">
        <v>484</v>
      </c>
      <c r="F14" s="16" t="s">
        <v>136</v>
      </c>
      <c r="G14" s="310" t="s">
        <v>501</v>
      </c>
      <c r="H14" s="153">
        <v>980</v>
      </c>
      <c r="I14" s="16"/>
      <c r="J14" s="16">
        <v>600</v>
      </c>
      <c r="K14" s="16">
        <v>600</v>
      </c>
      <c r="L14" s="16"/>
      <c r="M14" s="16"/>
      <c r="N14" s="16"/>
      <c r="O14" s="16" t="s">
        <v>138</v>
      </c>
      <c r="P14" s="131" t="s">
        <v>502</v>
      </c>
      <c r="Q14" s="57"/>
    </row>
    <row r="15" ht="128.25" customHeight="true" spans="1:17">
      <c r="A15" s="14">
        <f>IF(C15&lt;&gt;"",MAX(A$8:A14)+1,"")</f>
        <v>7</v>
      </c>
      <c r="B15" s="74" t="s">
        <v>503</v>
      </c>
      <c r="C15" s="16" t="s">
        <v>131</v>
      </c>
      <c r="D15" s="16" t="s">
        <v>490</v>
      </c>
      <c r="E15" s="16" t="s">
        <v>484</v>
      </c>
      <c r="F15" s="16" t="s">
        <v>282</v>
      </c>
      <c r="G15" s="308" t="s">
        <v>504</v>
      </c>
      <c r="H15" s="153">
        <v>1670</v>
      </c>
      <c r="I15" s="16"/>
      <c r="J15" s="16">
        <v>900</v>
      </c>
      <c r="K15" s="16">
        <v>900</v>
      </c>
      <c r="L15" s="16"/>
      <c r="M15" s="16"/>
      <c r="N15" s="16"/>
      <c r="O15" s="16" t="s">
        <v>138</v>
      </c>
      <c r="P15" s="131" t="s">
        <v>505</v>
      </c>
      <c r="Q15" s="57"/>
    </row>
    <row r="16" ht="135" customHeight="true" spans="1:17">
      <c r="A16" s="14">
        <f>IF(C16&lt;&gt;"",MAX(A$8:A15)+1,"")</f>
        <v>8</v>
      </c>
      <c r="B16" s="292" t="s">
        <v>506</v>
      </c>
      <c r="C16" s="16" t="s">
        <v>131</v>
      </c>
      <c r="D16" s="16" t="s">
        <v>490</v>
      </c>
      <c r="E16" s="16" t="s">
        <v>484</v>
      </c>
      <c r="F16" s="16" t="s">
        <v>282</v>
      </c>
      <c r="G16" s="308" t="s">
        <v>507</v>
      </c>
      <c r="H16" s="153">
        <v>3230</v>
      </c>
      <c r="I16" s="16"/>
      <c r="J16" s="16">
        <v>1500</v>
      </c>
      <c r="K16" s="16">
        <v>1500</v>
      </c>
      <c r="L16" s="16"/>
      <c r="M16" s="16"/>
      <c r="N16" s="16"/>
      <c r="O16" s="16" t="s">
        <v>138</v>
      </c>
      <c r="P16" s="131" t="s">
        <v>505</v>
      </c>
      <c r="Q16" s="57"/>
    </row>
    <row r="17" ht="84.95" customHeight="true" spans="1:17">
      <c r="A17" s="14">
        <f>IF(C17&lt;&gt;"",MAX(A$8:A16)+1,"")</f>
        <v>9</v>
      </c>
      <c r="B17" s="292" t="s">
        <v>508</v>
      </c>
      <c r="C17" s="16" t="s">
        <v>131</v>
      </c>
      <c r="D17" s="16" t="s">
        <v>509</v>
      </c>
      <c r="E17" s="16" t="s">
        <v>484</v>
      </c>
      <c r="F17" s="16" t="s">
        <v>142</v>
      </c>
      <c r="G17" s="311" t="s">
        <v>510</v>
      </c>
      <c r="H17" s="153">
        <v>600</v>
      </c>
      <c r="I17" s="318"/>
      <c r="J17" s="295">
        <v>400</v>
      </c>
      <c r="K17" s="298">
        <v>400</v>
      </c>
      <c r="L17" s="16"/>
      <c r="M17" s="16"/>
      <c r="N17" s="16"/>
      <c r="O17" s="16" t="s">
        <v>138</v>
      </c>
      <c r="P17" s="131" t="s">
        <v>511</v>
      </c>
      <c r="Q17" s="57"/>
    </row>
    <row r="18" ht="54" customHeight="true" spans="1:17">
      <c r="A18" s="14">
        <f>IF(C18&lt;&gt;"",MAX(A$8:A17)+1,"")</f>
        <v>10</v>
      </c>
      <c r="B18" s="293" t="s">
        <v>512</v>
      </c>
      <c r="C18" s="294" t="s">
        <v>85</v>
      </c>
      <c r="D18" s="294" t="s">
        <v>86</v>
      </c>
      <c r="E18" s="16" t="s">
        <v>513</v>
      </c>
      <c r="F18" s="312" t="s">
        <v>88</v>
      </c>
      <c r="G18" s="293" t="s">
        <v>514</v>
      </c>
      <c r="H18" s="294">
        <v>156417</v>
      </c>
      <c r="I18" s="319">
        <v>65000</v>
      </c>
      <c r="J18" s="320">
        <v>20000</v>
      </c>
      <c r="K18" s="320"/>
      <c r="L18" s="320"/>
      <c r="M18" s="320"/>
      <c r="N18" s="320">
        <v>20000</v>
      </c>
      <c r="O18" s="16" t="s">
        <v>98</v>
      </c>
      <c r="P18" s="91" t="s">
        <v>515</v>
      </c>
      <c r="Q18" s="57"/>
    </row>
    <row r="19" ht="89.1" customHeight="true" spans="1:17">
      <c r="A19" s="14">
        <f>IF(C19&lt;&gt;"",MAX(A$8:A18)+1,"")</f>
        <v>11</v>
      </c>
      <c r="B19" s="74" t="s">
        <v>516</v>
      </c>
      <c r="C19" s="295" t="s">
        <v>132</v>
      </c>
      <c r="D19" s="296" t="s">
        <v>490</v>
      </c>
      <c r="E19" s="16" t="s">
        <v>484</v>
      </c>
      <c r="F19" s="295" t="s">
        <v>136</v>
      </c>
      <c r="G19" s="313" t="s">
        <v>517</v>
      </c>
      <c r="H19" s="153">
        <v>900</v>
      </c>
      <c r="I19" s="16">
        <v>450</v>
      </c>
      <c r="J19" s="16">
        <v>270</v>
      </c>
      <c r="K19" s="16">
        <v>270</v>
      </c>
      <c r="L19" s="16"/>
      <c r="M19" s="16"/>
      <c r="N19" s="16"/>
      <c r="O19" s="299" t="s">
        <v>205</v>
      </c>
      <c r="P19" s="26" t="s">
        <v>192</v>
      </c>
      <c r="Q19" s="57"/>
    </row>
    <row r="20" ht="69" customHeight="true" spans="1:17">
      <c r="A20" s="14">
        <f>IF(C20&lt;&gt;"",MAX(A$8:A19)+1,"")</f>
        <v>12</v>
      </c>
      <c r="B20" s="297" t="s">
        <v>518</v>
      </c>
      <c r="C20" s="298" t="s">
        <v>132</v>
      </c>
      <c r="D20" s="298" t="s">
        <v>490</v>
      </c>
      <c r="E20" s="16" t="s">
        <v>484</v>
      </c>
      <c r="F20" s="298" t="s">
        <v>519</v>
      </c>
      <c r="G20" s="297" t="s">
        <v>520</v>
      </c>
      <c r="H20" s="298">
        <v>1000</v>
      </c>
      <c r="I20" s="298">
        <v>200</v>
      </c>
      <c r="J20" s="295">
        <v>600</v>
      </c>
      <c r="K20" s="298">
        <v>600</v>
      </c>
      <c r="L20" s="298"/>
      <c r="M20" s="298"/>
      <c r="N20" s="298"/>
      <c r="O20" s="298" t="s">
        <v>205</v>
      </c>
      <c r="P20" s="324" t="s">
        <v>192</v>
      </c>
      <c r="Q20" s="57"/>
    </row>
    <row r="21" ht="89.25" customHeight="true" spans="1:17">
      <c r="A21" s="14">
        <f>IF(C21&lt;&gt;"",MAX(A$8:A20)+1,"")</f>
        <v>13</v>
      </c>
      <c r="B21" s="274" t="s">
        <v>521</v>
      </c>
      <c r="C21" s="16" t="s">
        <v>132</v>
      </c>
      <c r="D21" s="16" t="s">
        <v>490</v>
      </c>
      <c r="E21" s="16" t="s">
        <v>484</v>
      </c>
      <c r="F21" s="16" t="s">
        <v>282</v>
      </c>
      <c r="G21" s="24" t="s">
        <v>522</v>
      </c>
      <c r="H21" s="16">
        <v>500</v>
      </c>
      <c r="I21" s="16">
        <v>200</v>
      </c>
      <c r="J21" s="16">
        <v>200</v>
      </c>
      <c r="K21" s="16">
        <v>200</v>
      </c>
      <c r="L21" s="16"/>
      <c r="M21" s="16"/>
      <c r="N21" s="16"/>
      <c r="O21" s="16" t="s">
        <v>205</v>
      </c>
      <c r="P21" s="324" t="s">
        <v>192</v>
      </c>
      <c r="Q21" s="57"/>
    </row>
    <row r="22" ht="65.1" customHeight="true" spans="1:17">
      <c r="A22" s="14">
        <f>IF(C22&lt;&gt;"",MAX(A$8:A21)+1,"")</f>
        <v>14</v>
      </c>
      <c r="B22" s="292" t="s">
        <v>523</v>
      </c>
      <c r="C22" s="16" t="s">
        <v>132</v>
      </c>
      <c r="D22" s="16" t="s">
        <v>524</v>
      </c>
      <c r="E22" s="16" t="s">
        <v>484</v>
      </c>
      <c r="F22" s="16" t="s">
        <v>153</v>
      </c>
      <c r="G22" s="309" t="s">
        <v>525</v>
      </c>
      <c r="H22" s="153">
        <v>780</v>
      </c>
      <c r="I22" s="16">
        <v>580</v>
      </c>
      <c r="J22" s="16">
        <v>50</v>
      </c>
      <c r="K22" s="16">
        <v>50</v>
      </c>
      <c r="L22" s="16"/>
      <c r="M22" s="16"/>
      <c r="N22" s="16"/>
      <c r="O22" s="16" t="s">
        <v>205</v>
      </c>
      <c r="P22" s="131" t="s">
        <v>192</v>
      </c>
      <c r="Q22" s="57"/>
    </row>
    <row r="23" ht="60" customHeight="true" spans="1:17">
      <c r="A23" s="14">
        <f>IF(C23&lt;&gt;"",MAX(A$8:A22)+1,"")</f>
        <v>15</v>
      </c>
      <c r="B23" s="275" t="s">
        <v>526</v>
      </c>
      <c r="C23" s="299" t="s">
        <v>132</v>
      </c>
      <c r="D23" s="300" t="s">
        <v>490</v>
      </c>
      <c r="E23" s="16" t="s">
        <v>484</v>
      </c>
      <c r="F23" s="300" t="s">
        <v>153</v>
      </c>
      <c r="G23" s="314" t="s">
        <v>527</v>
      </c>
      <c r="H23" s="153">
        <v>500</v>
      </c>
      <c r="I23" s="16">
        <v>270</v>
      </c>
      <c r="J23" s="295">
        <v>130</v>
      </c>
      <c r="K23" s="16">
        <v>130</v>
      </c>
      <c r="L23" s="16"/>
      <c r="M23" s="16"/>
      <c r="N23" s="295"/>
      <c r="O23" s="300" t="s">
        <v>205</v>
      </c>
      <c r="P23" s="324" t="s">
        <v>192</v>
      </c>
      <c r="Q23" s="57"/>
    </row>
  </sheetData>
  <mergeCells count="15">
    <mergeCell ref="A1:P1"/>
    <mergeCell ref="K3:N3"/>
    <mergeCell ref="A3:A4"/>
    <mergeCell ref="B3:B4"/>
    <mergeCell ref="C3:C4"/>
    <mergeCell ref="D3:D4"/>
    <mergeCell ref="E3:E4"/>
    <mergeCell ref="F3:F4"/>
    <mergeCell ref="G3:G4"/>
    <mergeCell ref="H3:H4"/>
    <mergeCell ref="I3:I4"/>
    <mergeCell ref="J3:J4"/>
    <mergeCell ref="O3:O4"/>
    <mergeCell ref="P3:P4"/>
    <mergeCell ref="Q3:Q4"/>
  </mergeCells>
  <printOptions horizontalCentered="true"/>
  <pageMargins left="0.984027777777778" right="0.984027777777778" top="0.984027777777778" bottom="0.984027777777778" header="0.511805555555556" footer="0.511805555555556"/>
  <pageSetup paperSize="9" scale="52"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20"/>
  <sheetViews>
    <sheetView view="pageBreakPreview" zoomScale="80" zoomScaleNormal="70" zoomScaleSheetLayoutView="80" workbookViewId="0">
      <pane xSplit="3" ySplit="5" topLeftCell="D17" activePane="bottomRight" state="frozen"/>
      <selection/>
      <selection pane="topRight"/>
      <selection pane="bottomLeft"/>
      <selection pane="bottomRight" activeCell="J10" sqref="J10:J24"/>
    </sheetView>
  </sheetViews>
  <sheetFormatPr defaultColWidth="9" defaultRowHeight="13.5"/>
  <cols>
    <col min="1" max="1" width="6.625" style="37" customWidth="true"/>
    <col min="2" max="2" width="25.625" style="37" customWidth="true"/>
    <col min="3" max="3" width="13.625" style="37" customWidth="true"/>
    <col min="4" max="5" width="13.625" style="39" customWidth="true"/>
    <col min="6" max="6" width="13.625" style="37" customWidth="true"/>
    <col min="7" max="7" width="35.625" style="37" customWidth="true"/>
    <col min="8" max="14" width="11.625" style="37" customWidth="true"/>
    <col min="15" max="15" width="13.625" style="37" customWidth="true"/>
    <col min="16" max="16" width="20.625" style="37" customWidth="true"/>
    <col min="17" max="17" width="17.75" style="37" hidden="true" customWidth="true"/>
    <col min="18" max="16384" width="9" style="37"/>
  </cols>
  <sheetData>
    <row r="1" ht="30" customHeight="true" spans="1:16">
      <c r="A1" s="270" t="s">
        <v>528</v>
      </c>
      <c r="B1" s="270"/>
      <c r="C1" s="270"/>
      <c r="D1" s="270"/>
      <c r="E1" s="270"/>
      <c r="F1" s="270"/>
      <c r="G1" s="270"/>
      <c r="H1" s="270"/>
      <c r="I1" s="270"/>
      <c r="J1" s="270"/>
      <c r="K1" s="270"/>
      <c r="L1" s="270"/>
      <c r="M1" s="270"/>
      <c r="N1" s="270"/>
      <c r="O1" s="270"/>
      <c r="P1" s="280"/>
    </row>
    <row r="2" ht="30" customHeight="true" spans="1:16">
      <c r="A2" s="271"/>
      <c r="B2" s="272"/>
      <c r="C2" s="271"/>
      <c r="D2" s="271"/>
      <c r="E2" s="271"/>
      <c r="F2" s="271"/>
      <c r="G2" s="272"/>
      <c r="H2" s="276"/>
      <c r="I2" s="276"/>
      <c r="J2" s="276"/>
      <c r="K2" s="279"/>
      <c r="L2" s="276"/>
      <c r="M2" s="276"/>
      <c r="N2" s="276"/>
      <c r="O2" s="281"/>
      <c r="P2" s="282" t="s">
        <v>482</v>
      </c>
    </row>
    <row r="3" ht="24.95" customHeight="true" spans="1:17">
      <c r="A3" s="33" t="s">
        <v>58</v>
      </c>
      <c r="B3" s="33" t="s">
        <v>59</v>
      </c>
      <c r="C3" s="33" t="s">
        <v>60</v>
      </c>
      <c r="D3" s="33" t="s">
        <v>61</v>
      </c>
      <c r="E3" s="33" t="s">
        <v>62</v>
      </c>
      <c r="F3" s="33" t="s">
        <v>63</v>
      </c>
      <c r="G3" s="33" t="s">
        <v>64</v>
      </c>
      <c r="H3" s="80" t="s">
        <v>65</v>
      </c>
      <c r="I3" s="80" t="s">
        <v>66</v>
      </c>
      <c r="J3" s="80" t="s">
        <v>67</v>
      </c>
      <c r="K3" s="80" t="s">
        <v>68</v>
      </c>
      <c r="L3" s="80"/>
      <c r="M3" s="80"/>
      <c r="N3" s="80"/>
      <c r="O3" s="33" t="s">
        <v>69</v>
      </c>
      <c r="P3" s="79" t="s">
        <v>70</v>
      </c>
      <c r="Q3" s="33" t="s">
        <v>71</v>
      </c>
    </row>
    <row r="4" ht="24.95" customHeight="true" spans="1:17">
      <c r="A4" s="33"/>
      <c r="B4" s="33"/>
      <c r="C4" s="33"/>
      <c r="D4" s="33"/>
      <c r="E4" s="33"/>
      <c r="F4" s="33"/>
      <c r="G4" s="33"/>
      <c r="H4" s="80"/>
      <c r="I4" s="80"/>
      <c r="J4" s="80"/>
      <c r="K4" s="59" t="s">
        <v>72</v>
      </c>
      <c r="L4" s="59" t="s">
        <v>73</v>
      </c>
      <c r="M4" s="59" t="s">
        <v>74</v>
      </c>
      <c r="N4" s="59" t="s">
        <v>75</v>
      </c>
      <c r="O4" s="33"/>
      <c r="P4" s="81"/>
      <c r="Q4" s="33"/>
    </row>
    <row r="5" ht="24.95" customHeight="true" spans="1:17">
      <c r="A5" s="33"/>
      <c r="B5" s="96" t="s">
        <v>76</v>
      </c>
      <c r="C5" s="33">
        <f>SUM(C6:C8)</f>
        <v>10</v>
      </c>
      <c r="D5" s="33"/>
      <c r="E5" s="33"/>
      <c r="F5" s="33"/>
      <c r="G5" s="33"/>
      <c r="H5" s="277">
        <f>SUM(H10:H20)</f>
        <v>198412</v>
      </c>
      <c r="I5" s="277">
        <f>SUM(I10:I20)</f>
        <v>133249</v>
      </c>
      <c r="J5" s="277">
        <f>SUM(J10:J20)</f>
        <v>23400</v>
      </c>
      <c r="K5" s="277">
        <f>SUM(K10:K20)</f>
        <v>6000</v>
      </c>
      <c r="L5" s="277"/>
      <c r="M5" s="277"/>
      <c r="N5" s="277">
        <f>SUM(N10:N20)</f>
        <v>17400</v>
      </c>
      <c r="O5" s="33"/>
      <c r="P5" s="96"/>
      <c r="Q5" s="57"/>
    </row>
    <row r="6" ht="24.95" customHeight="true" spans="1:17">
      <c r="A6" s="33"/>
      <c r="B6" s="96" t="s">
        <v>131</v>
      </c>
      <c r="C6" s="33">
        <f>COUNTIF(C10:C20,"新建")</f>
        <v>4</v>
      </c>
      <c r="D6" s="33"/>
      <c r="E6" s="33"/>
      <c r="F6" s="33"/>
      <c r="G6" s="33"/>
      <c r="H6" s="277">
        <f>SUMIF($C$10:$C$23,"新建",H10:H23)</f>
        <v>5840</v>
      </c>
      <c r="I6" s="277"/>
      <c r="J6" s="277">
        <f>SUMIF($C$10:$C$23,"新建",J10:J23)</f>
        <v>2210</v>
      </c>
      <c r="K6" s="277">
        <f>SUMIF($C$10:$C$23,"新建",K10:K23)</f>
        <v>1810</v>
      </c>
      <c r="L6" s="277"/>
      <c r="M6" s="277"/>
      <c r="N6" s="277">
        <f>SUMIF($C$10:$C$23,"新建",N10:N23)</f>
        <v>400</v>
      </c>
      <c r="O6" s="33"/>
      <c r="P6" s="96"/>
      <c r="Q6" s="57"/>
    </row>
    <row r="7" ht="24.95" customHeight="true" spans="1:17">
      <c r="A7" s="33"/>
      <c r="B7" s="96" t="s">
        <v>85</v>
      </c>
      <c r="C7" s="33">
        <f>COUNTIF(C10:C20,"续建")</f>
        <v>2</v>
      </c>
      <c r="D7" s="33"/>
      <c r="E7" s="33"/>
      <c r="F7" s="33"/>
      <c r="G7" s="33"/>
      <c r="H7" s="277">
        <f>SUMIF($C$10:$C$23,"续建",H10:H23)</f>
        <v>58842</v>
      </c>
      <c r="I7" s="277">
        <f>SUMIF($C$10:$C$23,"续建",I10:I23)</f>
        <v>31764</v>
      </c>
      <c r="J7" s="277">
        <f>SUMIF($C$10:$C$23,"续建",J10:J23)</f>
        <v>3000</v>
      </c>
      <c r="K7" s="277">
        <f>SUMIF($C$10:$C$23,"续建",K10:K23)</f>
        <v>2000</v>
      </c>
      <c r="L7" s="277"/>
      <c r="M7" s="277"/>
      <c r="N7" s="277">
        <f>SUMIF($C$10:$C$23,"续建",N10:N23)</f>
        <v>1000</v>
      </c>
      <c r="O7" s="33"/>
      <c r="P7" s="96"/>
      <c r="Q7" s="57"/>
    </row>
    <row r="8" ht="24.95" customHeight="true" spans="1:17">
      <c r="A8" s="33"/>
      <c r="B8" s="96" t="s">
        <v>132</v>
      </c>
      <c r="C8" s="33">
        <f>COUNTIF(C10:C20,"竣工")</f>
        <v>4</v>
      </c>
      <c r="D8" s="33"/>
      <c r="E8" s="33"/>
      <c r="F8" s="33"/>
      <c r="G8" s="33"/>
      <c r="H8" s="277">
        <f>SUMIF($C$10:$C$23,"竣工",H10:H23)</f>
        <v>132540</v>
      </c>
      <c r="I8" s="277">
        <f>SUMIF($C$10:$C$23,"竣工",I10:I23)</f>
        <v>101485</v>
      </c>
      <c r="J8" s="277">
        <f>SUMIF($C$10:$C$23,"竣工",J10:J23)</f>
        <v>17000</v>
      </c>
      <c r="K8" s="277"/>
      <c r="L8" s="277"/>
      <c r="M8" s="277"/>
      <c r="N8" s="277">
        <f>SUMIF($C$10:$C$23,"竣工",N10:N23)</f>
        <v>16000</v>
      </c>
      <c r="O8" s="33"/>
      <c r="P8" s="96"/>
      <c r="Q8" s="57"/>
    </row>
    <row r="9" ht="24.95" customHeight="true" spans="1:17">
      <c r="A9" s="33"/>
      <c r="B9" s="273" t="s">
        <v>291</v>
      </c>
      <c r="C9" s="33"/>
      <c r="D9" s="33"/>
      <c r="E9" s="33"/>
      <c r="F9" s="33"/>
      <c r="G9" s="33"/>
      <c r="H9" s="277">
        <f>H20</f>
        <v>1190</v>
      </c>
      <c r="I9" s="277"/>
      <c r="J9" s="277">
        <f>J20</f>
        <v>1190</v>
      </c>
      <c r="K9" s="277">
        <f>K20</f>
        <v>1190</v>
      </c>
      <c r="L9" s="277"/>
      <c r="M9" s="277"/>
      <c r="N9" s="277"/>
      <c r="O9" s="33"/>
      <c r="P9" s="96"/>
      <c r="Q9" s="57"/>
    </row>
    <row r="10" ht="62.1" customHeight="true" spans="1:17">
      <c r="A10" s="14">
        <f>IF(C10&lt;&gt;"",MAX(A$9:A9)+1,"")</f>
        <v>1</v>
      </c>
      <c r="B10" s="274" t="s">
        <v>529</v>
      </c>
      <c r="C10" s="16" t="s">
        <v>131</v>
      </c>
      <c r="D10" s="16" t="s">
        <v>530</v>
      </c>
      <c r="E10" s="16" t="s">
        <v>531</v>
      </c>
      <c r="F10" s="16" t="s">
        <v>153</v>
      </c>
      <c r="G10" s="24" t="s">
        <v>532</v>
      </c>
      <c r="H10" s="16">
        <v>3600</v>
      </c>
      <c r="I10" s="16"/>
      <c r="J10" s="16">
        <v>1250</v>
      </c>
      <c r="K10" s="16">
        <v>1250</v>
      </c>
      <c r="L10" s="16"/>
      <c r="M10" s="16"/>
      <c r="N10" s="16"/>
      <c r="O10" s="16" t="s">
        <v>138</v>
      </c>
      <c r="P10" s="24" t="s">
        <v>533</v>
      </c>
      <c r="Q10" s="57"/>
    </row>
    <row r="11" ht="62.1" customHeight="true" spans="1:17">
      <c r="A11" s="14">
        <f>IF(C11&lt;&gt;"",MAX(A$9:A10)+1,"")</f>
        <v>2</v>
      </c>
      <c r="B11" s="274" t="s">
        <v>534</v>
      </c>
      <c r="C11" s="16" t="s">
        <v>131</v>
      </c>
      <c r="D11" s="16" t="s">
        <v>535</v>
      </c>
      <c r="E11" s="16" t="s">
        <v>530</v>
      </c>
      <c r="F11" s="16" t="s">
        <v>282</v>
      </c>
      <c r="G11" s="24" t="s">
        <v>536</v>
      </c>
      <c r="H11" s="16">
        <v>300</v>
      </c>
      <c r="I11" s="16"/>
      <c r="J11" s="16">
        <v>240</v>
      </c>
      <c r="K11" s="16">
        <v>240</v>
      </c>
      <c r="L11" s="16"/>
      <c r="M11" s="16"/>
      <c r="N11" s="16"/>
      <c r="O11" s="16" t="s">
        <v>326</v>
      </c>
      <c r="P11" s="24" t="s">
        <v>537</v>
      </c>
      <c r="Q11" s="57"/>
    </row>
    <row r="12" ht="99" customHeight="true" spans="1:17">
      <c r="A12" s="14">
        <f>IF(C12&lt;&gt;"",MAX(A$9:A11)+1,"")</f>
        <v>3</v>
      </c>
      <c r="B12" s="274" t="s">
        <v>538</v>
      </c>
      <c r="C12" s="16" t="s">
        <v>131</v>
      </c>
      <c r="D12" s="16" t="s">
        <v>530</v>
      </c>
      <c r="E12" s="16" t="s">
        <v>531</v>
      </c>
      <c r="F12" s="16" t="s">
        <v>269</v>
      </c>
      <c r="G12" s="24" t="s">
        <v>539</v>
      </c>
      <c r="H12" s="16">
        <v>340</v>
      </c>
      <c r="I12" s="16"/>
      <c r="J12" s="16">
        <v>320</v>
      </c>
      <c r="K12" s="16">
        <v>320</v>
      </c>
      <c r="L12" s="16"/>
      <c r="M12" s="16"/>
      <c r="N12" s="16"/>
      <c r="O12" s="16" t="s">
        <v>326</v>
      </c>
      <c r="P12" s="24" t="s">
        <v>540</v>
      </c>
      <c r="Q12" s="57"/>
    </row>
    <row r="13" ht="117.95" customHeight="true" spans="1:17">
      <c r="A13" s="14">
        <f>IF(C13&lt;&gt;"",MAX(A$9:A12)+1,"")</f>
        <v>4</v>
      </c>
      <c r="B13" s="274" t="s">
        <v>541</v>
      </c>
      <c r="C13" s="16" t="s">
        <v>131</v>
      </c>
      <c r="D13" s="16" t="s">
        <v>259</v>
      </c>
      <c r="E13" s="16" t="s">
        <v>542</v>
      </c>
      <c r="F13" s="16" t="s">
        <v>282</v>
      </c>
      <c r="G13" s="24" t="s">
        <v>543</v>
      </c>
      <c r="H13" s="16">
        <v>1600</v>
      </c>
      <c r="I13" s="16"/>
      <c r="J13" s="16">
        <v>400</v>
      </c>
      <c r="K13" s="16"/>
      <c r="L13" s="16"/>
      <c r="M13" s="16"/>
      <c r="N13" s="16">
        <v>400</v>
      </c>
      <c r="O13" s="16" t="s">
        <v>138</v>
      </c>
      <c r="P13" s="24" t="s">
        <v>544</v>
      </c>
      <c r="Q13" s="283" t="s">
        <v>117</v>
      </c>
    </row>
    <row r="14" ht="92.1" customHeight="true" spans="1:17">
      <c r="A14" s="14">
        <f>IF(C14&lt;&gt;"",MAX(A$9:A13)+1,"")</f>
        <v>5</v>
      </c>
      <c r="B14" s="24" t="s">
        <v>545</v>
      </c>
      <c r="C14" s="16" t="s">
        <v>85</v>
      </c>
      <c r="D14" s="16" t="s">
        <v>531</v>
      </c>
      <c r="E14" s="16" t="s">
        <v>531</v>
      </c>
      <c r="F14" s="16" t="s">
        <v>282</v>
      </c>
      <c r="G14" s="24" t="s">
        <v>546</v>
      </c>
      <c r="H14" s="16">
        <v>7000</v>
      </c>
      <c r="I14" s="16">
        <v>4000</v>
      </c>
      <c r="J14" s="16">
        <v>2000</v>
      </c>
      <c r="K14" s="16">
        <v>2000</v>
      </c>
      <c r="L14" s="16"/>
      <c r="M14" s="16"/>
      <c r="N14" s="16"/>
      <c r="O14" s="16" t="s">
        <v>166</v>
      </c>
      <c r="P14" s="24" t="s">
        <v>547</v>
      </c>
      <c r="Q14" s="57"/>
    </row>
    <row r="15" ht="101.1" customHeight="true" spans="1:17">
      <c r="A15" s="14">
        <f>IF(C15&lt;&gt;"",MAX(A$9:A14)+1,"")</f>
        <v>6</v>
      </c>
      <c r="B15" s="275" t="s">
        <v>548</v>
      </c>
      <c r="C15" s="16" t="s">
        <v>85</v>
      </c>
      <c r="D15" s="16" t="s">
        <v>259</v>
      </c>
      <c r="E15" s="16" t="s">
        <v>531</v>
      </c>
      <c r="F15" s="16" t="s">
        <v>161</v>
      </c>
      <c r="G15" s="24" t="s">
        <v>549</v>
      </c>
      <c r="H15" s="278">
        <v>51842</v>
      </c>
      <c r="I15" s="278">
        <v>27764</v>
      </c>
      <c r="J15" s="16">
        <v>1000</v>
      </c>
      <c r="K15" s="16"/>
      <c r="L15" s="16"/>
      <c r="M15" s="16"/>
      <c r="N15" s="16">
        <v>1000</v>
      </c>
      <c r="O15" s="16" t="s">
        <v>166</v>
      </c>
      <c r="P15" s="24" t="s">
        <v>550</v>
      </c>
      <c r="Q15" s="283" t="s">
        <v>117</v>
      </c>
    </row>
    <row r="16" ht="75" customHeight="true" spans="1:17">
      <c r="A16" s="14">
        <f>IF(C16&lt;&gt;"",MAX(A$9:A15)+1,"")</f>
        <v>7</v>
      </c>
      <c r="B16" s="274" t="s">
        <v>551</v>
      </c>
      <c r="C16" s="16" t="s">
        <v>132</v>
      </c>
      <c r="D16" s="16" t="s">
        <v>530</v>
      </c>
      <c r="E16" s="16" t="s">
        <v>531</v>
      </c>
      <c r="F16" s="16" t="s">
        <v>142</v>
      </c>
      <c r="G16" s="24" t="s">
        <v>552</v>
      </c>
      <c r="H16" s="16">
        <v>2000</v>
      </c>
      <c r="I16" s="16">
        <v>1000</v>
      </c>
      <c r="J16" s="16">
        <v>800</v>
      </c>
      <c r="K16" s="16">
        <v>800</v>
      </c>
      <c r="L16" s="16"/>
      <c r="M16" s="16"/>
      <c r="N16" s="16"/>
      <c r="O16" s="16" t="s">
        <v>205</v>
      </c>
      <c r="P16" s="24" t="s">
        <v>192</v>
      </c>
      <c r="Q16" s="57"/>
    </row>
    <row r="17" ht="57" customHeight="true" spans="1:17">
      <c r="A17" s="14">
        <f>IF(C17&lt;&gt;"",MAX(A$9:A16)+1,"")</f>
        <v>8</v>
      </c>
      <c r="B17" s="24" t="s">
        <v>553</v>
      </c>
      <c r="C17" s="16" t="s">
        <v>132</v>
      </c>
      <c r="D17" s="16" t="s">
        <v>259</v>
      </c>
      <c r="E17" s="16" t="s">
        <v>531</v>
      </c>
      <c r="F17" s="16" t="s">
        <v>161</v>
      </c>
      <c r="G17" s="24" t="s">
        <v>554</v>
      </c>
      <c r="H17" s="16">
        <v>117206</v>
      </c>
      <c r="I17" s="16">
        <v>100281</v>
      </c>
      <c r="J17" s="16">
        <v>6000</v>
      </c>
      <c r="K17" s="16"/>
      <c r="L17" s="16"/>
      <c r="M17" s="16"/>
      <c r="N17" s="16">
        <v>6000</v>
      </c>
      <c r="O17" s="16" t="s">
        <v>195</v>
      </c>
      <c r="P17" s="24" t="s">
        <v>192</v>
      </c>
      <c r="Q17" s="283" t="s">
        <v>117</v>
      </c>
    </row>
    <row r="18" ht="63" customHeight="true" spans="1:17">
      <c r="A18" s="14">
        <f>IF(C18&lt;&gt;"",MAX(A$9:A17)+1,"")</f>
        <v>9</v>
      </c>
      <c r="B18" s="24" t="s">
        <v>555</v>
      </c>
      <c r="C18" s="16" t="s">
        <v>132</v>
      </c>
      <c r="D18" s="16" t="s">
        <v>259</v>
      </c>
      <c r="E18" s="16" t="s">
        <v>542</v>
      </c>
      <c r="F18" s="14" t="s">
        <v>161</v>
      </c>
      <c r="G18" s="93" t="s">
        <v>556</v>
      </c>
      <c r="H18" s="25">
        <v>13024</v>
      </c>
      <c r="I18" s="25">
        <v>204</v>
      </c>
      <c r="J18" s="25">
        <v>10000</v>
      </c>
      <c r="K18" s="25"/>
      <c r="L18" s="25"/>
      <c r="M18" s="25"/>
      <c r="N18" s="25">
        <v>10000</v>
      </c>
      <c r="O18" s="16" t="s">
        <v>191</v>
      </c>
      <c r="P18" s="24" t="s">
        <v>192</v>
      </c>
      <c r="Q18" s="283" t="s">
        <v>117</v>
      </c>
    </row>
    <row r="19" s="269" customFormat="true" ht="87" customHeight="true" spans="1:17">
      <c r="A19" s="14">
        <v>10</v>
      </c>
      <c r="B19" s="24" t="s">
        <v>557</v>
      </c>
      <c r="C19" s="16" t="s">
        <v>132</v>
      </c>
      <c r="D19" s="16" t="s">
        <v>558</v>
      </c>
      <c r="E19" s="16" t="s">
        <v>531</v>
      </c>
      <c r="F19" s="14" t="s">
        <v>153</v>
      </c>
      <c r="G19" s="93" t="s">
        <v>559</v>
      </c>
      <c r="H19" s="25">
        <v>310</v>
      </c>
      <c r="I19" s="25">
        <v>0</v>
      </c>
      <c r="J19" s="25">
        <v>200</v>
      </c>
      <c r="K19" s="25">
        <v>200</v>
      </c>
      <c r="L19" s="25"/>
      <c r="M19" s="25"/>
      <c r="N19" s="25"/>
      <c r="O19" s="16" t="s">
        <v>326</v>
      </c>
      <c r="P19" s="24" t="s">
        <v>192</v>
      </c>
      <c r="Q19" s="283" t="s">
        <v>560</v>
      </c>
    </row>
    <row r="20" ht="98.1" customHeight="true" spans="1:17">
      <c r="A20" s="14"/>
      <c r="B20" s="126" t="s">
        <v>561</v>
      </c>
      <c r="C20" s="16"/>
      <c r="D20" s="16"/>
      <c r="E20" s="16" t="s">
        <v>531</v>
      </c>
      <c r="F20" s="16"/>
      <c r="G20" s="24" t="s">
        <v>562</v>
      </c>
      <c r="H20" s="16">
        <v>1190</v>
      </c>
      <c r="I20" s="25"/>
      <c r="J20" s="16">
        <v>1190</v>
      </c>
      <c r="K20" s="16">
        <v>1190</v>
      </c>
      <c r="L20" s="25"/>
      <c r="M20" s="25"/>
      <c r="N20" s="25"/>
      <c r="O20" s="16"/>
      <c r="P20" s="24" t="s">
        <v>563</v>
      </c>
      <c r="Q20" s="57"/>
    </row>
  </sheetData>
  <mergeCells count="15">
    <mergeCell ref="A1:P1"/>
    <mergeCell ref="K3:N3"/>
    <mergeCell ref="A3:A4"/>
    <mergeCell ref="B3:B4"/>
    <mergeCell ref="C3:C4"/>
    <mergeCell ref="D3:D4"/>
    <mergeCell ref="E3:E4"/>
    <mergeCell ref="F3:F4"/>
    <mergeCell ref="G3:G4"/>
    <mergeCell ref="H3:H4"/>
    <mergeCell ref="I3:I4"/>
    <mergeCell ref="J3:J4"/>
    <mergeCell ref="O3:O4"/>
    <mergeCell ref="P3:P4"/>
    <mergeCell ref="Q3:Q4"/>
  </mergeCells>
  <printOptions horizontalCentered="true"/>
  <pageMargins left="0.984027777777778" right="0.984027777777778" top="0.984027777777778" bottom="0.984027777777778" header="0.511805555555556" footer="0.511805555555556"/>
  <pageSetup paperSize="9" scale="53" fitToHeight="0" orientation="landscape"/>
  <headerFooter/>
  <rowBreaks count="1" manualBreakCount="1">
    <brk id="20" max="16"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汇总表</vt:lpstr>
      <vt:lpstr>1综合交通</vt:lpstr>
      <vt:lpstr>2市政公用</vt:lpstr>
      <vt:lpstr>3防洪工程</vt:lpstr>
      <vt:lpstr>4土地整理</vt:lpstr>
      <vt:lpstr>5园区基础设施</vt:lpstr>
      <vt:lpstr>6文旅体</vt:lpstr>
      <vt:lpstr>7园林绿化</vt:lpstr>
      <vt:lpstr>8环境治理</vt:lpstr>
      <vt:lpstr>9大健康</vt:lpstr>
      <vt:lpstr>10教育基建</vt:lpstr>
      <vt:lpstr>11安居工程</vt:lpstr>
      <vt:lpstr>12智慧城市</vt:lpstr>
      <vt:lpstr>13公共服务</vt:lpstr>
      <vt:lpstr>14应急仓储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韦一涵</cp:lastModifiedBy>
  <dcterms:created xsi:type="dcterms:W3CDTF">2020-10-11T10:55:00Z</dcterms:created>
  <cp:lastPrinted>2021-12-01T12:54:00Z</cp:lastPrinted>
  <dcterms:modified xsi:type="dcterms:W3CDTF">2022-03-10T15:54:16Z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DD4298D0B5204BB29A1FEC20CDA36AE3</vt:lpwstr>
  </property>
</Properties>
</file>