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23" firstSheet="4" activeTab="4"/>
  </bookViews>
  <sheets>
    <sheet name="新增项目表" sheetId="24" state="hidden" r:id="rId1"/>
    <sheet name="移出项目表" sheetId="23" state="hidden" r:id="rId2"/>
    <sheet name="面单-最后再统" sheetId="21" state="hidden" r:id="rId3"/>
    <sheet name="汇总统计" sheetId="20" state="hidden" r:id="rId4"/>
    <sheet name="前期工作推进安排表" sheetId="36" r:id="rId5"/>
    <sheet name="统计专用1" sheetId="25" state="hidden" r:id="rId6"/>
    <sheet name="统计资金构成专用2" sheetId="26" state="hidden" r:id="rId7"/>
  </sheets>
  <externalReferences>
    <externalReference r:id="rId8"/>
  </externalReferences>
  <definedNames>
    <definedName name="_xlnm._FilterDatabase" localSheetId="4" hidden="1">前期工作推进安排表!$A$5:$L$98</definedName>
    <definedName name="_xlnm._FilterDatabase" localSheetId="0" hidden="1">新增项目表!$7:$127</definedName>
    <definedName name="_xlnm._FilterDatabase" localSheetId="1" hidden="1">移出项目表!$A$7:$DU$229</definedName>
    <definedName name="_xlnm.Print_Area" localSheetId="3">汇总统计!$A$1:$AD$24</definedName>
    <definedName name="_xlnm.Print_Area" localSheetId="2">'面单-最后再统'!#REF!</definedName>
    <definedName name="_xlnm.Print_Area" localSheetId="0">新增项目表!$A$1:$R$127</definedName>
    <definedName name="_xlnm.Print_Area" localSheetId="1">移出项目表!$A$1:$R$5</definedName>
    <definedName name="_xlnm.Print_Titles" localSheetId="0">新增项目表!$4:$5</definedName>
    <definedName name="_xlnm.Print_Titles" localSheetId="4">前期工作推进安排表!$3:$4</definedName>
    <definedName name="_xlnm.Print_Area" localSheetId="4">前期工作推进安排表!$A$1:$L$99</definedName>
  </definedNames>
  <calcPr calcId="144525" concurrentCalc="0"/>
</workbook>
</file>

<file path=xl/comments1.xml><?xml version="1.0" encoding="utf-8"?>
<comments xmlns="http://schemas.openxmlformats.org/spreadsheetml/2006/main">
  <authors>
    <author>作者</author>
  </authors>
  <commentList>
    <comment ref="J115" authorId="0">
      <text>
        <r>
          <rPr>
            <b/>
            <sz val="9"/>
            <rFont val="宋体"/>
            <charset val="134"/>
          </rPr>
          <t>作者:</t>
        </r>
        <r>
          <rPr>
            <sz val="9"/>
            <rFont val="宋体"/>
            <charset val="134"/>
          </rPr>
          <t xml:space="preserve">
原0</t>
        </r>
      </text>
    </comment>
  </commentList>
</comments>
</file>

<file path=xl/sharedStrings.xml><?xml version="1.0" encoding="utf-8"?>
<sst xmlns="http://schemas.openxmlformats.org/spreadsheetml/2006/main" count="3136" uniqueCount="998">
  <si>
    <t>表1</t>
  </si>
  <si>
    <t>新增项目情况表</t>
  </si>
  <si>
    <t>单位：万元</t>
  </si>
  <si>
    <t>序号</t>
  </si>
  <si>
    <t>项目名称</t>
  </si>
  <si>
    <t>建设性质</t>
  </si>
  <si>
    <t>项目业主</t>
  </si>
  <si>
    <t>责任单位</t>
  </si>
  <si>
    <t>项目地址</t>
  </si>
  <si>
    <t>建设规模及内容</t>
  </si>
  <si>
    <t>资金来源明细</t>
  </si>
  <si>
    <t>计划开竣工时间</t>
  </si>
  <si>
    <t>2017年建设内容</t>
  </si>
  <si>
    <t>总投资</t>
  </si>
  <si>
    <t>至2016年累计完成投资</t>
  </si>
  <si>
    <t>2017年投资</t>
  </si>
  <si>
    <t>调整后2017年投资</t>
  </si>
  <si>
    <t>资金来
源分类</t>
  </si>
  <si>
    <t>投资金额</t>
  </si>
  <si>
    <t>调整后投资金额</t>
  </si>
  <si>
    <t>预计截止本季度完成投资（1-6月）</t>
  </si>
  <si>
    <t>形象进度</t>
  </si>
  <si>
    <t>合计</t>
  </si>
  <si>
    <t>市政公用</t>
  </si>
  <si>
    <t>南俪首座周边规划道路工程</t>
  </si>
  <si>
    <t>新建</t>
  </si>
  <si>
    <t>待定</t>
  </si>
  <si>
    <t>住建委</t>
  </si>
  <si>
    <t>柳南区</t>
  </si>
  <si>
    <t>项目位于柳州市柳南区，南俪首座周边。道路长度320米，红线宽12~18米。</t>
  </si>
  <si>
    <t>市财政</t>
  </si>
  <si>
    <t>2017-2017</t>
  </si>
  <si>
    <t>道路施工。</t>
  </si>
  <si>
    <t>大美天第周边规划道路工程</t>
  </si>
  <si>
    <t>鱼峰区</t>
  </si>
  <si>
    <t>项目位于柳州市鱼峰区，大美天第周边，接龙潭路。道路长度250米，红线宽40米。</t>
  </si>
  <si>
    <t>游山湖片A-1-28地块西侧规划道路</t>
  </si>
  <si>
    <t>现状无道路。新建道路北接红园路，南接寨山路，红线宽度12m，全长1.8km。</t>
  </si>
  <si>
    <t>中辰阳光郡北面规划道路</t>
  </si>
  <si>
    <t>城中区</t>
  </si>
  <si>
    <t>项目位于柳州市城中区，中辰阳光郡北面，现状无道路。道路长度490米，红线宽24米。</t>
  </si>
  <si>
    <t>柳邕路二巷（永前路至纸厂桥段）改造工程</t>
  </si>
  <si>
    <t>通建房地产开发有限责任公司</t>
  </si>
  <si>
    <t>项目位于柳州市柳邕路二区8号之一。新建道路连接永前路与纸厂桥，长约502米，道路红线宽16米。</t>
  </si>
  <si>
    <t>2017-2018</t>
  </si>
  <si>
    <t>胜利东路北侧规划道路工程</t>
  </si>
  <si>
    <t>柳北区</t>
  </si>
  <si>
    <t>项目位于柳州市胜利路4号之一。道路红线宽15米，长约783米。</t>
  </si>
  <si>
    <t>2017-2019</t>
  </si>
  <si>
    <t>滨江东路道路工程</t>
  </si>
  <si>
    <t>住建委、柳北区人民政府</t>
  </si>
  <si>
    <t>道路位于柳北区白沙片区，北起凤凰岭大桥，南至壶东大桥，道路全长约4366米，道路红线宽度约25米</t>
  </si>
  <si>
    <t>白沙路延长线道路工程</t>
  </si>
  <si>
    <t>道路位于柳北区白沙片区，北起白沙污水处理厂，南至胜利路-白沙路交汇口，道路全长约1045米，道路红线宽度约26米</t>
  </si>
  <si>
    <t>健民路道路工程</t>
  </si>
  <si>
    <t>道路位于柳北区白沙片区，西起跃进路-健民路交汇口，东至白沙路延长线，道路全长约517米，道路红线宽度约26米</t>
  </si>
  <si>
    <t>古灵大道</t>
  </si>
  <si>
    <t>北城集团</t>
  </si>
  <si>
    <t>交通局</t>
  </si>
  <si>
    <t>北部生态新区</t>
  </si>
  <si>
    <t>（滨江路至双沙路）工程，东西走向，道路全长约4620米，红线宽度54米，道路等级为城市主干路。</t>
  </si>
  <si>
    <t>金融机构</t>
  </si>
  <si>
    <t>立项完成，可研正在申报评审，设计招标完成，设计方案评审已过规委会，已根据规委会意见调整方案，已完成施工图设计并开始办理施工、监理招标工作。正在申请正式的规划选址意见。已完成初步土地权属、地类调查，并将初步选址坐标提交国土局申请下达预征地任务，市征地办已向城区下达征收任务，已完成放桩（后续需要修正）</t>
  </si>
  <si>
    <t>完成项目前期工作并开工建设</t>
  </si>
  <si>
    <t>业主自筹</t>
  </si>
  <si>
    <t>三合大道</t>
  </si>
  <si>
    <t>（滨江路至国道G209段）工程项目，东西走向，道路全长约5754米，红线宽度54米，道路等级为主干路。</t>
  </si>
  <si>
    <t>立项完成、地形图测绘完成，可研已经评审、正在按评审意见修改，设计招标完成，设计方案评审已过规委会，已根据规委会意见调整方案，已完成施工图设计并开始办理施工、监理招标工作。正在申请正式的规划选址意见。已完成初步土地权属、地类调查，并将初步选址坐标提交国土局申请下达预征地任务，市征地办已向城区下达征收任务，已完成放桩（后续需要修正）</t>
  </si>
  <si>
    <t>江湾大道</t>
  </si>
  <si>
    <t>（滨江路至北进路）工程项目，东西走向，道路分为西段和东段两个部分，道路全长约6105米，红线宽度50米，道路等级为城市主干路。</t>
  </si>
  <si>
    <t>立项完成，可研已经评审、正在按评审意见修改，设计招标完成，设计方案评审已过规委会，已根据规委会意见调整方案，已完成施工图设计并开始办理施工、监理招标工作。正在申请正式的规划选址意见.已完成初步土地权属、地类调查，并将初步选址坐标提交市国土局申请下达预征地任务。同时因为涉及国有土地，已经向市征收办提交报告，申请下达征收任务。</t>
  </si>
  <si>
    <t>滨江大道（石沙路）</t>
  </si>
  <si>
    <t>石沙路道路全长为16.8千米，道路红线宽度为50米，道路等级为城市快速路。</t>
  </si>
  <si>
    <t>立项完成、可研正在编制、设计招标完成。设计方案评审已过规委会，已根据规委会意见调整方案，已完成施工图设计并开始办理施工、监理招标工作。正在申请正式规划选址意见。已完成初步土地权属、地类调查，并将初步选址坐标提交市国土局申请下达预征地任务。</t>
  </si>
  <si>
    <t>北进路北段</t>
  </si>
  <si>
    <t>（209国道至三合大道）项目，南北走向，道路全长约3901米，红线宽60米，道路等级为城市快速路。</t>
  </si>
  <si>
    <t>立项完成、可研正在编制、设计招标完成。正在申请正式规划选址意见。已完成初步土地权属、地类调查，并将初步选址坐标提交国土局申请下达预征地任务，市征地办已向城区下达征收任务，已完成放桩（后续需要修正）</t>
  </si>
  <si>
    <t>东外环路北段工程</t>
  </si>
  <si>
    <t>续建</t>
  </si>
  <si>
    <t>投控公司</t>
  </si>
  <si>
    <t>新建设一条连接东环路东侧与晨华路西侧的地下通道，主通道宽度不低于7米，通道内设置有商业部分</t>
  </si>
  <si>
    <t>K1+715.500~K3+750:1、完成2根桩基砼的浇筑，累计完成11根桩基的施工。2、承台垫层砼浇注3个。K3+750~K4+870:1、完成K3+750~K4+870辅助车道水稳第一层15000m2；2、完成K3+750~K4+870非机动车道路基换填回填6000m2；3、完成K3+750~K4+870综合过路管道施工。立交区:桩基施工完成208根。墩柱桥台完成墩柱28个.K4+870~K6+960:尚未交地.K6+960~K8+820:尚未交地.K8+820～K11+577:完成2根桩基施工,正在施工4根桩基.目前已办理交地手续约400亩，已签协议但未办理交地约200亩，剩余土地仍在继续做工作。</t>
  </si>
  <si>
    <t>2016年开工</t>
  </si>
  <si>
    <t>进行项目施工</t>
  </si>
  <si>
    <t>环岭南路</t>
  </si>
  <si>
    <t>东城公司</t>
  </si>
  <si>
    <t>柳东新区管委会</t>
  </si>
  <si>
    <t>柳东新区</t>
  </si>
  <si>
    <t>长3334.072米，宽38米。本工程包括道路工程、电力管沟工程等。</t>
  </si>
  <si>
    <t>鱼峰区小街巷风貌整体改造工程</t>
  </si>
  <si>
    <t>柳州市龙翔资产投资有限公司</t>
  </si>
  <si>
    <t>鱼峰区政府</t>
  </si>
  <si>
    <t>包括鱼峰区内的白云路104号小巷、燎原路55号小小巷、荣军路西三巷、荣军路东三巷等28个道路、排水、亮化维修、改造项目</t>
  </si>
  <si>
    <t>正在立项</t>
  </si>
  <si>
    <t>2018年下半年</t>
  </si>
  <si>
    <t>2017年内开工建设</t>
  </si>
  <si>
    <t>西一路工程</t>
  </si>
  <si>
    <t>柳江县城市建设投资有限公司</t>
  </si>
  <si>
    <t>柳江县政府</t>
  </si>
  <si>
    <t>柳江区</t>
  </si>
  <si>
    <t>西一路工程包括：柳北路西改扩建工程A段：北接柳堡路，南至西一路一期，长306米，宽40米。柳北路西改扩建工程B段：西接西一路，东至柳西路，总长约740米，宽24米。西一路一期工程：北接柳北路西段，南至南二路，长1654米，宽40米，双向4车道。西一路二期工程：北接南二路，南至兴柳路二期延长线，长2156米，宽40米。</t>
  </si>
  <si>
    <t>完成柳江大道以北段施工图设计，目前预算正在申报财政评审。</t>
  </si>
  <si>
    <t>柳石路DN800给水管工程等项目</t>
  </si>
  <si>
    <t>威立雅</t>
  </si>
  <si>
    <t>城区管网改造工程</t>
  </si>
  <si>
    <t>水厂技术改造及更新项目</t>
  </si>
  <si>
    <t>柳州市市区内涝积水点整治工程——柳石干渠出水口提升改造工程</t>
  </si>
  <si>
    <t>柳州市路桥建设管理处</t>
  </si>
  <si>
    <t xml:space="preserve">    对污水处理厂的截污坝、防洪泵站的截水坝进行改造，改为可开闭式坝体。平时关闭，使污水进入污水处理厂；暴雨时打开，使雨水能不受阻挡流入柳江或排涝泵站。</t>
  </si>
  <si>
    <t>完成项目前期工作，并开工建设</t>
  </si>
  <si>
    <t>柳州市市区内涝积水点整治工程——南站立交支渠改造工程</t>
  </si>
  <si>
    <t>从飞鹅路南疆宾馆对面，在飞鹅路非机动车道新建一条排水渠接入竹鹅溪内。新建排水渠管径D1500，长约280米。</t>
  </si>
  <si>
    <t>柳州市市区内涝积水点整治工程——三中干渠提升改造工程</t>
  </si>
  <si>
    <t>在跃进路新建一条干渠，接图书馆支渠上游，沿跃进路、经三中路，接入三中干渠，对上游雨水进行截流，减少老干渠的排水量。新建排水渠管径D1500，长约1200米。</t>
  </si>
  <si>
    <t>柳州市市区内涝积水点整治工程——新柳大道及周边路网排水整治工程</t>
  </si>
  <si>
    <t>柳栋新区</t>
  </si>
  <si>
    <t>整治和优化新柳大道周边道路排水管网，工程投资约1000万元；</t>
  </si>
  <si>
    <t>大利坳六眼口鱼塘一带防洪排涝工程</t>
  </si>
  <si>
    <t>阳和新区管委会</t>
  </si>
  <si>
    <t>阳和新区</t>
  </si>
  <si>
    <t>起点接大利坳现状山塘，线路由北向南敷设，排至和源路已建排水干渠断BXH=4000x3000。沿途考虑接纳长青公墓等地块的雨水量，设计断面d1500～d2400，总长1.8公里，</t>
  </si>
  <si>
    <t>三淋村片区防洪排涝工程</t>
  </si>
  <si>
    <t>起点接桂海高速排水涵，远期接纳阳和东片区规划地块雨水量，线路由西向东敷设，排至港城路已设计排水干渠BXH=3500x2500。设计断面BxH=3200x2000～BxH=3500x2500，总长1.6公里</t>
  </si>
  <si>
    <t>狮子头山防洪排涝工程</t>
  </si>
  <si>
    <t>在塑英路以北设置截洪沟，线路起点位于珠委设计大坝后面，线路由西向东敷设，排至现状冲沟，冲沟旁已设计有防洪泵站，结构形式采用钢筋混凝土梯形明渠，总长2.0公里</t>
  </si>
  <si>
    <t>一中片区防洪排涝工程</t>
  </si>
  <si>
    <t>在规划道路下，新建排水干渠，接入现状明渠，设计断面BxH=4300x3600，总长0.85公里</t>
  </si>
  <si>
    <t>龟山片区防洪排涝工程</t>
  </si>
  <si>
    <t>项目分两条，一条位于规划龟山纵二路下，线路由北向南敷设，排至龟山横五路旁现状冲沟，设计断面BxH=5800X3400，总长0.6公里，总汇水面积636公顷。另一条起点接和顺路已设计排水干渠，线路由西向东敷设，排至龟山横五路旁现状冲沟，该冲沟下游已经设计了排洪泵站，设计断面BxH=3600X3000，总长1.2公里</t>
  </si>
  <si>
    <t>土地整理项目专项</t>
  </si>
  <si>
    <t>五一路与龙城路合围片区改造</t>
  </si>
  <si>
    <t>建投公司</t>
  </si>
  <si>
    <t>城中区政府</t>
  </si>
  <si>
    <t>对五一路与龙城路合围片区改造，用地面积约6445.77平方米</t>
  </si>
  <si>
    <t>该项目为挂靠建投公司实施项目，建议将改项目取消或放到预备类项目库中</t>
  </si>
  <si>
    <t>北外环路南侧土地一级整理项目（二期）</t>
  </si>
  <si>
    <t>土储中心</t>
  </si>
  <si>
    <t>柳北区政府</t>
  </si>
  <si>
    <t>项目总面积为20.39亩，需对其进行征地拆迁</t>
  </si>
  <si>
    <t>正在办理用地指标前期报批手续</t>
  </si>
  <si>
    <t>2017年10月开工-2019年12月竣工</t>
  </si>
  <si>
    <t>申报用地指标</t>
  </si>
  <si>
    <t>柳长路与湘桂线交叉口东南侧土地一级整理项目（一期）</t>
  </si>
  <si>
    <t>项目总面积为8亩，需对其进行征地拆迁</t>
  </si>
  <si>
    <t>2017年10月开工-2018年12月竣工</t>
  </si>
  <si>
    <t>东外环路北段北侧土地一级整理项目（一期）</t>
  </si>
  <si>
    <t>项目总面积为177亩，需对其进行征地拆迁</t>
  </si>
  <si>
    <t>2018年3月开工-2022年12月竣工</t>
  </si>
  <si>
    <t>北外环南侧钢城北路北侧土地一级整理项目(一期）</t>
  </si>
  <si>
    <t>项目总面积为3亩，需对其进行征地拆迁</t>
  </si>
  <si>
    <t>2017年9月开工-2018年12月竣工</t>
  </si>
  <si>
    <t>石碑坪工业园东侧土地一级整理项目（一期）</t>
  </si>
  <si>
    <t>项目总面积为238亩，需对其进行征地拆迁</t>
  </si>
  <si>
    <t>2017年10月开工-2020年12月竣工</t>
  </si>
  <si>
    <t>石碑坪工业园东侧土地一级整理项目（二期）</t>
  </si>
  <si>
    <t>项目总面积为295亩，需对其进行征地拆迁</t>
  </si>
  <si>
    <t>石碑坪工业园东侧土地一级整理项目（三期）</t>
  </si>
  <si>
    <t>项目总面积为130亩，需对其进行征地拆迁</t>
  </si>
  <si>
    <t>石碑坪工业园东侧土地一级整理项目（四期）</t>
  </si>
  <si>
    <t>项目总面积为199亩，需对其进行征地拆迁</t>
  </si>
  <si>
    <t>2017年10月开工-2021年12月竣工</t>
  </si>
  <si>
    <t>石碑坪镇古城村西侧土地一级整理项目（二期）</t>
  </si>
  <si>
    <t>项目总面积为15亩，需对其进行征地拆迁</t>
  </si>
  <si>
    <t>2018年1月开工-2021年12月竣工</t>
  </si>
  <si>
    <t>湘桂线东侧小村村土地一级整理项目</t>
  </si>
  <si>
    <t>用地面积约709亩，对项目进行征地拆迁、土地一级整理</t>
  </si>
  <si>
    <t>2018年5月开工-2025年12月竣工</t>
  </si>
  <si>
    <t>白露大道西段北侧土地一级整理项目（五期）</t>
  </si>
  <si>
    <t>用地面积约113亩，对项目进行征地拆迁、土地一级整理</t>
  </si>
  <si>
    <t>白露大道西段北侧土地一级整理项目（六期）</t>
  </si>
  <si>
    <t>项目总面积为28亩，需对其进行征地拆迁</t>
  </si>
  <si>
    <t>北部生态新区拆迁安置房（一期）</t>
  </si>
  <si>
    <t>土地面积19115平方米，沙塘镇209国道东侧。</t>
  </si>
  <si>
    <t>正在进行前期工作</t>
  </si>
  <si>
    <t>2017-</t>
  </si>
  <si>
    <t>前期工作</t>
  </si>
  <si>
    <t>企业自筹</t>
  </si>
  <si>
    <t>垦村土地一级整理项目（一二三四五期）</t>
  </si>
  <si>
    <t>项目位于沙塘镇209国道东侧、三合村东部，拟用地面积约2367.49亩，建设内容为土地一级开发整理，即征地、拆迁、安置、补偿，并进行市政配套设施建设。规划用途为：城镇住宅、商业、科研教育、医疗卫生、工业、城市道路、公园绿化用地。</t>
  </si>
  <si>
    <t>三合村土地一级整理项目</t>
  </si>
  <si>
    <t>项目位于沙塘镇209国道西侧、三合村东部，总面积约494.52亩。规划用途为住宅、商服、教育科研、工业、公园绿地、城市道路用地</t>
  </si>
  <si>
    <t>沙塘工业园三期</t>
  </si>
  <si>
    <t>项目位于沙塘镇209国道东侧、郭村周边，总面积约431.72亩。规划用途为工业、城市道路用地</t>
  </si>
  <si>
    <t>白露大道东段南侧土地一级整理项目二期</t>
  </si>
  <si>
    <t>柳北区政府、东通公司</t>
  </si>
  <si>
    <t>面积约34亩</t>
  </si>
  <si>
    <t>完成报批</t>
  </si>
  <si>
    <t>白露大道西段北侧土地一级整理项目四期</t>
  </si>
  <si>
    <t>白露大道西段南侧土地一级整理项目七期</t>
  </si>
  <si>
    <t>面积约185亩</t>
  </si>
  <si>
    <t>柳石路南段东侧土地一级整理项目（一期）</t>
  </si>
  <si>
    <t>项目总面积为575.43亩，需对其进行征地拆迁</t>
  </si>
  <si>
    <t>2017年10月开工-2022年12月竣工</t>
  </si>
  <si>
    <t>洛维路南侧土地一级整理项目</t>
  </si>
  <si>
    <t>项目总面积为115.14亩，需对其进行征地拆迁</t>
  </si>
  <si>
    <t>都乐路北侧土地一级整理项目(一、二期)</t>
  </si>
  <si>
    <t>鱼峰区政府、投控公司</t>
  </si>
  <si>
    <t>柳石路西侧、都乐路北侧</t>
  </si>
  <si>
    <t>项目建设内容主要包括土地征收、房屋征收工作并完成土地开发整理。</t>
  </si>
  <si>
    <t>已将报批材料送交国土局审批科</t>
  </si>
  <si>
    <t xml:space="preserve">根据柳州市人民政府深化国资国企改革有了重大战略部署，投控公司并入北城集团，今后业务资源及人员工作方向将调整至北部生态新区。为不影响该项目的实施进度，我公司将暂停该项目的相关工作，并已向发改委申请变更项目业主
</t>
  </si>
  <si>
    <t>都乐路东侧土地一级整理项目</t>
  </si>
  <si>
    <t>柳石路西侧、都乐路东侧</t>
  </si>
  <si>
    <t>拟用地面积为15100平方米。项目建设内容主要包括土地征收、房屋征收工作并完成土地开发整理。</t>
  </si>
  <si>
    <t>西鹅路东侧北一路南侧土地一级整理项目</t>
  </si>
  <si>
    <t>柳南区政府</t>
  </si>
  <si>
    <t>项目总面积为46亩，需对其进行征地拆迁</t>
  </si>
  <si>
    <t>2017年8月开工-2019年12月竣工</t>
  </si>
  <si>
    <t>盘古屯地块土地一级整理</t>
  </si>
  <si>
    <t>东城集团</t>
  </si>
  <si>
    <t>征收盘古屯土地3447亩</t>
  </si>
  <si>
    <t>公司自筹</t>
  </si>
  <si>
    <t>正在清表。</t>
  </si>
  <si>
    <t>对盘古屯3447亩土地进行征收。</t>
  </si>
  <si>
    <t>容现片地块土地一级整理</t>
  </si>
  <si>
    <t>征收大容屯、小容屯、新村屯、长沙屯土地7815亩</t>
  </si>
  <si>
    <t>准备清表。</t>
  </si>
  <si>
    <t>对大容屯、小容屯、新村屯、长沙屯7815亩土地进行征收。</t>
  </si>
  <si>
    <t>园林绿化专项</t>
  </si>
  <si>
    <t>黄花风铃木种植工程</t>
  </si>
  <si>
    <t>市群众绿化所</t>
  </si>
  <si>
    <t>市园林局</t>
  </si>
  <si>
    <t>全市</t>
  </si>
  <si>
    <t>在市内主要道路、重要节点小游园公园等绿地种植黄花风铃木</t>
  </si>
  <si>
    <t>申请新增项目</t>
  </si>
  <si>
    <t>2017.2-2017.12</t>
  </si>
  <si>
    <t>全市范围内增加种植黄花风铃木</t>
  </si>
  <si>
    <t>桂柳路民族实验小学周边绿地绿化工程</t>
  </si>
  <si>
    <t>城中</t>
  </si>
  <si>
    <t>桂柳路民族实验小学周边绿地进行绿化，绿化面积约6000平米</t>
  </si>
  <si>
    <t>该地块为土储提供，因黄土露天、扬尘等原因被投诉，现由我局进行提升改造</t>
  </si>
  <si>
    <t>道路木质花箱更换及改造工程</t>
  </si>
  <si>
    <t>对市内原有木质老旧损坏花箱进行更换及改造</t>
  </si>
  <si>
    <t>木质花箱老旧，进行改造</t>
  </si>
  <si>
    <t>柳候公园中华园提升改造工程</t>
  </si>
  <si>
    <t>柳候公园中华园免费开放后，绿化及安保监控系统提升改造</t>
  </si>
  <si>
    <t>按市里要求，中华园免费开放后，需进行绿化及安保系统提升</t>
  </si>
  <si>
    <t>金水岸周边绿地绿化工程</t>
  </si>
  <si>
    <t>柳北</t>
  </si>
  <si>
    <t>金水岸周边绿地绿化</t>
  </si>
  <si>
    <t>该项目需进行绿化提升</t>
  </si>
  <si>
    <t>市委大院除危补植工程</t>
  </si>
  <si>
    <t>对市委内危死树进行清除并补植</t>
  </si>
  <si>
    <t>弯小文华分部绿化工程</t>
  </si>
  <si>
    <t>弯小文华分部校园绿化提升</t>
  </si>
  <si>
    <t>滨江小学绿化改造工程</t>
  </si>
  <si>
    <t>滨江小学校园绿化提升</t>
  </si>
  <si>
    <t>古亭山中学绿化工程</t>
  </si>
  <si>
    <t>阳和</t>
  </si>
  <si>
    <t>古亭山中学校园绿化提升</t>
  </si>
  <si>
    <t>福鑫路绿化工程</t>
  </si>
  <si>
    <t>柳南</t>
  </si>
  <si>
    <t>福鑫路绿道外绿地绿化种植</t>
  </si>
  <si>
    <t>革新二小绿化提升工程</t>
  </si>
  <si>
    <t>革新二小校园绿化提升</t>
  </si>
  <si>
    <t>新福路绿化工程</t>
  </si>
  <si>
    <t>新福路绿化提升改造</t>
  </si>
  <si>
    <t xml:space="preserve">柳州市江湾大道（滨江路至北进路）
景观提升工程
</t>
  </si>
  <si>
    <t xml:space="preserve">本项目建设规模为：总用地面积352083.99㎡（合528.13亩），其中绿化面积316875.59㎡，景观步道及铺装面积约25708.40㎡，水域面积9500.00㎡，亲水平台面积1200㎡。
本项目主要建设内容包括场地平整、景观绿化工程、景观步道及铺装、亲水平台及其它附属设施等。
</t>
  </si>
  <si>
    <t>2017年11月开工</t>
  </si>
  <si>
    <t>前期工作、征地拆迁工作</t>
  </si>
  <si>
    <t xml:space="preserve">柳州市三合大道（滨江路至双沙路）
景观提升工程
</t>
  </si>
  <si>
    <t xml:space="preserve">项目总用地约291.83亩（194555.06平方米），绿化面积约175100平方米。
项目主要建设内容为绿地，包括绿化景观工程、给水(含喷灌)、道路及铺装、其它附属设施等。
</t>
  </si>
  <si>
    <t xml:space="preserve">柳州市古灵大道（滨江路至双沙路）
景观提升工程
</t>
  </si>
  <si>
    <t xml:space="preserve">项目总用地面积210040.29㎡（约合315.06亩），其中绿化面积189040.29平方米，道路及铺装面积约18800平方米，亲水平台面积约2200平方米。
项目主要建设内容包括土方平整、景观绿化工程、景观步道及铺装、其它附属设施等。
</t>
  </si>
  <si>
    <t>智慧城市（含电子政务）专项</t>
  </si>
  <si>
    <t>时空云平台项目</t>
  </si>
  <si>
    <t>市国土局</t>
  </si>
  <si>
    <t>柳州市</t>
  </si>
  <si>
    <t xml:space="preserve">1.标准规范与机制建设：完善数字柳州建设过程中已有的标准规范体系，补充与本期建设成果相关的时空数据库、时空信息云平台等的建设与应用规范。2.时空信息数据库建设：按照时空一体化的建设思路进行时空数据库设计，更新城区大比例尺矢量数据、高分辨率影像数据以及县域大比例尺矢量数据，新建一定范围的倾斜摄影数据、精细地名地址数据，整理一定范围的物联网节点数据、精细三维模型、建筑物数据、人口统计数据、行政区划专题数据、管线专题数据、地理国情普查数据等一系列专题数据，形成时空基础及时空专题数据库。3.时空信息云平台建设：基于电子政务云平台，在数字柳州地理空间框架成果的基础上，建立地理信息服务总线、云服务门户、时空数据服务中心、时空数据共享交换中心、云运维管理中心、时空数据库管理系统等，形成云化的信息资源整合与应用的框架，为智慧柳州各领域的应用提供更丰富的服务内容与更灵活的服务方式。4.智慧应用推广建设：完成与数字柳州地理空间框架中已有应用的对接，同时开展规划云功能分区、天地图柳州应用扩展、区县地理信息云平台、空间资源综合分析与辅助决策系统等的建设，作为时空信息云平台建设的示范应用，推进基于云环境下的信息资源的集约共享与协同应用。5.支撑环境建设：电子政务云平台作为时空信息云平台的主要运行支撑环境,本项目需采购云GIS平台软件，同时完成系统的整体集成工作。
</t>
  </si>
  <si>
    <t>已立项，一期已建成。二期准备招标</t>
  </si>
  <si>
    <t>二期项目2017年开工，2018年完成建设</t>
  </si>
  <si>
    <t>柳州市电子政务内网建设（一期）</t>
  </si>
  <si>
    <t>柳州市信息化建设管理中心</t>
  </si>
  <si>
    <t>根据自治区电子政务内网市级结点建设要求和柳州市内网建设领导小组指示，组织完成柳州市电子政务内网市委管理区（含涉密机房）的建设和主要用户单位的接入等工作。项目包括全市含县区内网技术方案设计，全市电子政务内网涉密机房、配套系统设计以及接入单位终端系统的建设、监理及第三方测评等工作，预算参照《自治区电子政务内网总体设计》中的计价标准进行估算，（注：县区内网整体技术方案由市级统一设计，县区按自治区进度要求自行开展建设。）</t>
  </si>
  <si>
    <t>立项中</t>
  </si>
  <si>
    <t>2017年开工</t>
  </si>
  <si>
    <t>柳州市档案查询利用服务平台</t>
  </si>
  <si>
    <t>市档案局</t>
  </si>
  <si>
    <t>依托柳州市档案局域网络，将馆藏档案资源有机整合，以统一的数据库标准、软硬件平台和安全控制手段为基础，建立面向社会的馆藏档案信息查阅利用服务平台，建设内容包括：建立档案查询利用服务平台、组织完整的身份识别及权限设置系统、建立一个高效率的档案网络。</t>
  </si>
  <si>
    <t>已建成，使用中</t>
  </si>
  <si>
    <t>2016年底竣工</t>
  </si>
  <si>
    <t>项目尾款，工信委2015年立项下达了40万元。</t>
  </si>
  <si>
    <t>柳州市绩效考评管理信息平台建设四期</t>
  </si>
  <si>
    <t>市绩效办</t>
  </si>
  <si>
    <t>自治区绩效考核指标入库、任务分解、进度上报、项目管理、资金统计等在计算机及网络上的信息化应用从用户的角度进行分析。从总体框架、系统结构、业务平台、数据流程、应用功能等进行描述，在柳州市绩效考评管理信息平台的建设基础上，新增加了自治区指标管理和创新奖励加分功能。</t>
  </si>
  <si>
    <t>已立项</t>
  </si>
  <si>
    <t>2017年开工，并完成建设。</t>
  </si>
  <si>
    <t>柳州市安全生产信息化平台</t>
  </si>
  <si>
    <t>柳州市安全生产监督管理局</t>
  </si>
  <si>
    <t>1、建设视频图像服务系统，配备LED大屏屏体。
2、建设安全生产重大危险源监测预警系统，整合重点企业现有传感器资源，配备监测预警装置，在线视频监控重大危险源。
3、编制柳州安全生产信息化平台顶层设计方案。</t>
  </si>
  <si>
    <t>完成视频凸显服务系统及预警系统建设，完成安全生产信息化平台建设顶层设计。</t>
  </si>
  <si>
    <t>自筹</t>
  </si>
  <si>
    <t>柳州市公文系统限时办结功能升级项目</t>
  </si>
  <si>
    <t>升级柳州市公文系统，实现政府办限时办结功能，实现与自治区限时办结系统的数据对接</t>
  </si>
  <si>
    <t>编写项目建议书</t>
  </si>
  <si>
    <t>公共服务场所专项</t>
  </si>
  <si>
    <t>出入境办证大厅改造</t>
  </si>
  <si>
    <t>市公安局</t>
  </si>
  <si>
    <t>正在进行项目建议书审批</t>
  </si>
  <si>
    <t>2017年7月竣工</t>
  </si>
  <si>
    <t>黄村派出所户藉办证厅改造</t>
  </si>
  <si>
    <t>户藉办证厅改造</t>
  </si>
  <si>
    <t>正在进行立项审批</t>
  </si>
  <si>
    <t>2017年10月竣工</t>
  </si>
  <si>
    <t>教育基本建设专项</t>
  </si>
  <si>
    <t>广西壮族自治区第七地质队职工子弟学校维修改造项目</t>
  </si>
  <si>
    <t>维修</t>
  </si>
  <si>
    <t>柳江区教育局</t>
  </si>
  <si>
    <t>维修50米塑胶直跑道，新建硅PU篮球场、羽毛球场，教学楼后雨水沟维修，铺设教学楼及功能室地板砖、墙裙砖，教学楼走廊栏杆加固、外墙维修、线路改造、增加楼梯。</t>
  </si>
  <si>
    <t>完成前期工作、开工、竣工</t>
  </si>
  <si>
    <t>柳江区今年将迎接“义均”国检，该学校抽签成为必检学校之一。柳江区财政资金有限。</t>
  </si>
  <si>
    <t>防洪专项</t>
  </si>
  <si>
    <t xml:space="preserve">河东堤文昌桥~壶东桥上下游河岸坡防护及生态修复工程
</t>
  </si>
  <si>
    <t>柳州市防洪排涝工程管理处</t>
  </si>
  <si>
    <t>柳州市水利局</t>
  </si>
  <si>
    <t>对柳州市防洪工程河东堤堤防桩号1+530~2+230段700m，堤防桩号2+500~3+050段550m，坡岸防护处理长度共1250m.。</t>
  </si>
  <si>
    <t>正在进行可研报告编制。</t>
  </si>
  <si>
    <t>2017~2018</t>
  </si>
  <si>
    <t>1+530~2+230段水下主体工程</t>
  </si>
  <si>
    <t>民生项目，急需开工建设</t>
  </si>
  <si>
    <t>工业园区</t>
  </si>
  <si>
    <t>下桃花片区路网北一路</t>
  </si>
  <si>
    <t>土储中心,中房代建</t>
  </si>
  <si>
    <t>西起西鹅路，东止柳工大道，全长2300米，宽50米，四幅路，双向六车道</t>
  </si>
  <si>
    <t>已委托代建单位，正在完善施工报建手续。已下达预征任务给城区，城区正在开展征地拆迁工作</t>
  </si>
  <si>
    <t>2017年12月开工</t>
  </si>
  <si>
    <t>征地拆迁、道路建设前期工作</t>
  </si>
  <si>
    <t>一是申请列入计划；二是平衡调减的投资额。</t>
  </si>
  <si>
    <t>下桃花片区路网北三路</t>
  </si>
  <si>
    <t>西起西鹅路，东止柳工大道，全长2050米，红线宽50米，其中一期工程自西鹅路起止于排水干渠长1550米，其余为二期工程</t>
  </si>
  <si>
    <t>已委托代建单位，正在完善施工报建手续。</t>
  </si>
  <si>
    <t>道路建设前期工作</t>
  </si>
  <si>
    <t>北部生态新区创业园（含双创基地、孵化中心、标准厂房等）</t>
  </si>
  <si>
    <t>北部新区管委会</t>
  </si>
  <si>
    <t>一期建设10万平方米的多层通用工业标准厂房、行政办公楼、研发楼、营销中心、金融服务及职工周围转房、饮食服务中心等相关配套设施，以培育中小微企业为目标，通过建设“双创”基地、科技孵化器，为科技型中小型、创业创新型企业提供场地研发、小试、中试和生产基地规模。</t>
  </si>
  <si>
    <t>开展前期工作</t>
  </si>
  <si>
    <t>开工建设</t>
  </si>
  <si>
    <t>广西工业设计城</t>
  </si>
  <si>
    <t>以工业设计产业为核心,引入国内外知名工业设计企业和上下游服务商,推动工业设计产业形成集聚,实现市场化运作的平台;主要建设教育培训服务平台、企业孵化服务平台、金融服务平台、交易服务平台、创新服务平台等5个平台,以智能电网设计、智能家居、服装设计、旅游设计、包装设计和医疗器械设计等为主要发展方向，打造面向西南和东盟地区的创意产业聚集区。</t>
  </si>
  <si>
    <t>文旅专项</t>
  </si>
  <si>
    <t>柳州抗战纪念园综合博物馆项目</t>
  </si>
  <si>
    <t>市建投公司</t>
  </si>
  <si>
    <t>主要建设1栋综合博物馆，总建筑面积为10000平方米，以及配套建设供配电、给排水、道路及铺装、绿化、消防等设施。</t>
  </si>
  <si>
    <t>完成立项、进行方案设计，开工建设</t>
  </si>
  <si>
    <t>完成立项、进行方案设计，争取年底开工建设</t>
  </si>
  <si>
    <t>开展前期工作，争取年底开工</t>
  </si>
  <si>
    <t xml:space="preserve">柳东工人文化宫项目
</t>
  </si>
  <si>
    <t>市总工会</t>
  </si>
  <si>
    <t>项目建筑面积72100㎡。主要建设内容为体育中心、培训中心、文艺中心、地下室以及配套建设供配电、给排水、消防、道路、绿化和停车位等附属设施。</t>
  </si>
  <si>
    <t>完成总平设计，推进总平报批及设计招标工作</t>
  </si>
  <si>
    <t>完成项目前期，年底开工建设</t>
  </si>
  <si>
    <t>完成项目前期，开工</t>
  </si>
  <si>
    <t>移出项目表表</t>
  </si>
  <si>
    <t>调整原因</t>
  </si>
  <si>
    <t>综合交通</t>
  </si>
  <si>
    <t>湘桂线鹧鸪江站（不含）至柳州站（不含）段回购</t>
  </si>
  <si>
    <t>市铁轨办</t>
  </si>
  <si>
    <t>柳北区、柳南区</t>
  </si>
  <si>
    <t>回购既有湘桂线鹧鸪江（不含）至柳州站（不含）段所属南宁铁路局的资产。</t>
  </si>
  <si>
    <t>正在开展湘桂线鹧鸪江站（不含）至柳州站（不含）段土地、资产评估</t>
  </si>
  <si>
    <t>2017.12-2018.12</t>
  </si>
  <si>
    <t>协商回购资产</t>
  </si>
  <si>
    <t>减消</t>
  </si>
  <si>
    <t>我市与南宁铁路局尚未就该项目签订协议，项目投资额及实施时间尚不明确，特此申请将该项目2017年该项目投资计划调整为0，即将该项目从2017年城市建设投资计划中取消。</t>
  </si>
  <si>
    <t>柳州市柳石南车辆段城市交通配套工程</t>
  </si>
  <si>
    <t>龙建公司</t>
  </si>
  <si>
    <t>包含车辆停放及检修库、物资总库、综合维修楼、综合办公楼及其他辅助生产生活房屋等设施。工程用地长约1100米，宽约300米，占地面积约25ha，总建筑面积60000平米。</t>
  </si>
  <si>
    <t xml:space="preserve"> </t>
  </si>
  <si>
    <t>纳入2#线示范段（即公共交通配套工程一期），不再单列，将该项目取消。</t>
  </si>
  <si>
    <t>柳州市西江路口城市综合交通配套工程</t>
  </si>
  <si>
    <t>包含预留轨道交通通道、客流集疏运设施、配套生产和辅助用房、配套市政工程等。工程用地约38945㎡，车站主体建筑宽约24米，展开长度约280米，最高点约30米，本期实施工程总建筑面积约16429㎡（不含其它配套生产和辅助用房、配套市政工程用房），征地拆迁费按5亿暂列。</t>
  </si>
  <si>
    <t>纳入2#线示范段（即公共交通配套工程一期），不再单列，该项目取消</t>
  </si>
  <si>
    <t>柳州市交通控制中心</t>
  </si>
  <si>
    <t>工程位于西江路口城市综合交通配套工程用地范围内，总建筑面积约22000㎡，建筑高度约48米（11~12层）</t>
  </si>
  <si>
    <t>纳入柳州市三门江停车场城市交通配套工程，不再单列，该项目取消</t>
  </si>
  <si>
    <t>市政公用基础设施</t>
  </si>
  <si>
    <t xml:space="preserve">柳邕路东段拓宽改造
</t>
  </si>
  <si>
    <t>城投公司</t>
  </si>
  <si>
    <t>规划局
柳南区政府</t>
  </si>
  <si>
    <t>按规划断面拓宽改造</t>
  </si>
  <si>
    <t>完成前期工作并开工建设</t>
  </si>
  <si>
    <t>柳邕路东段拓宽改造工程，本项目征地拆迁量大，总投资大，实施难度高，建议取消</t>
  </si>
  <si>
    <t>高新南路地下停车场</t>
  </si>
  <si>
    <t>总建筑面积13219.03平方米。主要建设内容包括：建设停车库及地下室；其它配套的公共厕所、给排水、供电电气、场地硬化、室外绿化等基础设施工程。</t>
  </si>
  <si>
    <t>该项目用地已重新规划，不再规划停车场，建议取消</t>
  </si>
  <si>
    <t>洛维路以北片区路网项目</t>
  </si>
  <si>
    <t xml:space="preserve">
鱼峰区政府</t>
  </si>
  <si>
    <t>该项目“洛维路西段北侧路网项目”属同一项目，建议删除。</t>
  </si>
  <si>
    <t>小街巷改造——马厂路道路工程</t>
  </si>
  <si>
    <t>柳北区住建局</t>
  </si>
  <si>
    <t>项目位于柳北区白露工业园区，全长1600米，对道路、排水等进行改造</t>
  </si>
  <si>
    <t>城区财政</t>
  </si>
  <si>
    <t>不具备实施条件，建议取消项目</t>
  </si>
  <si>
    <t>小街巷改造——庆丰路铁道旁道路工程</t>
  </si>
  <si>
    <t>道路全长500米，对道路进行排水改造。</t>
  </si>
  <si>
    <t>小街巷改造——凤凰巷道路扩建工程</t>
  </si>
  <si>
    <t>道路全长300米，对道路排水改造、路灯安装等。</t>
  </si>
  <si>
    <t>小街巷改造——九头山路至燎原路东三巷道路改造</t>
  </si>
  <si>
    <t>鱼峰区住建局</t>
  </si>
  <si>
    <t>道路长550m，路面6600㎡，人行道4400㎡，排水550m，路灯23基。</t>
  </si>
  <si>
    <t>2017年9月开工</t>
  </si>
  <si>
    <t>道路长550m，路面6600㎡，人行道4400㎡，排水550m，路灯23基</t>
  </si>
  <si>
    <t>小街巷改造——羊角山金福葡萄园至南环路道路工程</t>
  </si>
  <si>
    <t>道路长450m，路面3500㎡，排水450m，路灯19基。</t>
  </si>
  <si>
    <t>方案一:道路长450m，路面3500㎡，排水450m，路灯19基；方案二:道路长170m，路面1190㎡，排水200m，路灯8基</t>
  </si>
  <si>
    <t>小街巷改造——蟠龙山文化公园至窑埠古镇道路</t>
  </si>
  <si>
    <t>道路长220m，路面2200㎡，人行道1200㎡，排水220m，路灯12基，绿化700㎡。</t>
  </si>
  <si>
    <t>道路长220m，路面2200㎡，人行道1200㎡，排水220m，路灯12基，绿化700㎡</t>
  </si>
  <si>
    <t>小街巷改造——天山路81号到83号道路改造</t>
  </si>
  <si>
    <t>道路250㎡，排水60m，安装路灯3基。</t>
  </si>
  <si>
    <t>道路250㎡，排水60m，安装路灯3基</t>
  </si>
  <si>
    <t>小街巷改造——荣军路五区临75号至荣军路五区临79号路面及排水改造</t>
  </si>
  <si>
    <t>道路250㎡、排水80m。</t>
  </si>
  <si>
    <t>道路250㎡、排水80m</t>
  </si>
  <si>
    <t>小街巷改造——龙潭路至龙潭小区巷路改造</t>
  </si>
  <si>
    <t>道路1600㎡、人行道800㎡、排水200m、路灯14基。</t>
  </si>
  <si>
    <t>道路1600㎡、人行道800㎡、排水200m、路灯14基</t>
  </si>
  <si>
    <t>小街巷改造——荣军路五区至荣军路巷路改造</t>
  </si>
  <si>
    <t>路面2000㎡，排水300m，路灯12基,围墙300m。</t>
  </si>
  <si>
    <t>路面2000㎡，排水300m，路灯12基,围墙300m</t>
  </si>
  <si>
    <t>小街巷改造——荣军路四区68～74号巷路改造</t>
  </si>
  <si>
    <t>建设排水渠200米</t>
  </si>
  <si>
    <t>2017年9月-</t>
  </si>
  <si>
    <t>排水200m</t>
  </si>
  <si>
    <t>小街巷改造——白云路25号</t>
  </si>
  <si>
    <t>道路550㎡，排水110m，安装路灯5基。</t>
  </si>
  <si>
    <t>道路550㎡，排水110m，安装路灯5基</t>
  </si>
  <si>
    <t>小街巷改造——柳邕路新翔小区4区旁道路</t>
  </si>
  <si>
    <t>柳南区住建局</t>
  </si>
  <si>
    <t>1200米。</t>
  </si>
  <si>
    <t>项目由于违章建筑拆除，且项目资金无法落实问题，今年不具备实施条件，建议取消项目</t>
  </si>
  <si>
    <t>马园路</t>
  </si>
  <si>
    <t>全长882.177米，红线宽度18米，建设道路等级为城市支路</t>
  </si>
  <si>
    <t>该项目道路重新规划，已取消</t>
  </si>
  <si>
    <t>公交都市</t>
  </si>
  <si>
    <t>核心区公交首末站</t>
  </si>
  <si>
    <t>本项目总用地面积4800.08平方米，包括一栋一层调度室、1个门卫室，23个公交车停车位，5个小型汽车停车位。</t>
  </si>
  <si>
    <t>建成投入使用。</t>
  </si>
  <si>
    <t>土地一级整理</t>
  </si>
  <si>
    <t>柳州市花香花木种植场</t>
  </si>
  <si>
    <t>城中区政府、土储中心</t>
  </si>
  <si>
    <t>11427平方米</t>
  </si>
  <si>
    <t>/</t>
  </si>
  <si>
    <t>2017.9-2018.12</t>
  </si>
  <si>
    <t>房屋征收</t>
  </si>
  <si>
    <t>在静兰城中改造范围内</t>
  </si>
  <si>
    <t xml:space="preserve">经研究，我中心不再对该地块进行收购储备，并申请将该项目的年度投资任务调整为0。具体原因如下：
我中心按照贵委的要求，开展该宗地的收储前期工作，于2017年2月14日去函市规划部门征求规划意见。市规划局于2017年3月以《柳州市规划局关于市花香花木种植场位于市桂柳路部分国有建设用地规划情况的复函》（柳规函〔2017〕223号）函复我中心，该宗地规划为城市道路、绿化、文物古迹用地。
</t>
  </si>
  <si>
    <t>柳州市环境卫生管理处</t>
  </si>
  <si>
    <t>12977.7平方米、3804.9平方米两个地块</t>
  </si>
  <si>
    <t xml:space="preserve">经研究，我中心不再对上述两宗土地进行收购储备，并申请将该项目的年度投资任务调整为0。具体原因如下：
我中心按照贵委的要求，对市环卫处位于市桂柳路两宗国有建设用地开展收储的前期工作，并于2017年月14日去函市规划部门征求规划意见。市规划局于2017年3月以《柳州市规划局关于市环境卫生管理处位于市桂柳路部综合化工厂南侧部分国有建设用地规划情况的复函》（柳规函〔2017〕222号）函复我中心，该宗地规划为环境卫生设施、城市道路用地。
</t>
  </si>
  <si>
    <t>河东路南侧居住及配套项目</t>
  </si>
  <si>
    <t>项目总面积为6.3亩，需对其进行征地拆迁</t>
  </si>
  <si>
    <t>正在办理土地供应手续</t>
  </si>
  <si>
    <t>2013年1月-2018年12月</t>
  </si>
  <si>
    <t>征地拆迁</t>
  </si>
  <si>
    <t>该项目正在办理协议出让手续</t>
  </si>
  <si>
    <t>洛维路南侧安置房项目</t>
  </si>
  <si>
    <t>项目总面积为353亩，需对其进行征地拆迁</t>
  </si>
  <si>
    <t xml:space="preserve">2013-2018 </t>
  </si>
  <si>
    <t>该项目已完成出让</t>
  </si>
  <si>
    <t>柳州市造漆厂</t>
  </si>
  <si>
    <t>项目用地面积50.49亩</t>
  </si>
  <si>
    <t>2007.12-2017.12</t>
  </si>
  <si>
    <t>土地收储</t>
  </si>
  <si>
    <t xml:space="preserve">建议将建设规模及内容建议修改为在造漆厂地块外围修建围墙；总投资及计划投资金额修改为0；计划开竣工时间修改为2017年。具体原因如下：
1、根据市政府相关会议精神，要求我中心在造漆厂地块外围修建围墙。目前，该厂厂区外围的围墙已修建完毕，已竣工。
2、根据财综〔2016〕4号文要求，储备资金只可以用于与收储土地有关的事项，不能作为他用。
3、我中心目前没有收储柳柴、柳机厂地块。现阶段不适宜对厂房外立面进行修缮。
</t>
  </si>
  <si>
    <t xml:space="preserve">银鹤路绿化提升工程
</t>
  </si>
  <si>
    <t xml:space="preserve">道路绿化改造2000㎡，注重空间利用，沿围墙边种植三角花，绿化带种植花灌木；路口绿地可改造成小游园，增加休憩设施。
</t>
  </si>
  <si>
    <t>项目因场地原因取消</t>
  </si>
  <si>
    <t xml:space="preserve">道路绿化改造
</t>
  </si>
  <si>
    <t>项目场地调整，项目取消</t>
  </si>
  <si>
    <t xml:space="preserve">核心区纵9路道路绿化提升工程
</t>
  </si>
  <si>
    <t>柳东</t>
  </si>
  <si>
    <t xml:space="preserve">道路绿化改造道路7000㎡，两侧绿化提升，种植花灌木，乔木；侧分带乔木于灌木合理配置。
</t>
  </si>
  <si>
    <t>安居工程</t>
  </si>
  <si>
    <t>天一塑料制品厂</t>
  </si>
  <si>
    <t>建设业主待定</t>
  </si>
  <si>
    <t>柳北区政府、市住建委</t>
  </si>
  <si>
    <t>改造地块占地总面积约51亩，房屋总建筑面积约24400平方米，住户160户</t>
  </si>
  <si>
    <t>上级资金</t>
  </si>
  <si>
    <t>无</t>
  </si>
  <si>
    <t>征地拆迁，货币化安置</t>
  </si>
  <si>
    <t>天一塑料制品厂位于柳北区跃进路116号。毗邻广西科技大学第一附属医院、广西科技大学北校区、柳州市二运、白沙客运站及中天城等。</t>
  </si>
  <si>
    <t>开发科</t>
  </si>
  <si>
    <t>开展前期工作，确定改造模式。</t>
  </si>
  <si>
    <t>柳石路罐头厂棚户区改造项目</t>
  </si>
  <si>
    <t>鱼峰区政府
建设业主待定</t>
  </si>
  <si>
    <t>鱼峰区政府、市住建委</t>
  </si>
  <si>
    <t>计划改造48户，改造面积4500平方米</t>
  </si>
  <si>
    <t>2017年-2020年</t>
  </si>
  <si>
    <t>完成改造方案，确定项目业主，力争启动征地拆迁工作。</t>
  </si>
  <si>
    <t>PPP</t>
  </si>
  <si>
    <t>市玻璃厂</t>
  </si>
  <si>
    <t>取消</t>
  </si>
  <si>
    <t>柳州市资产经营有限公司</t>
  </si>
  <si>
    <t>柳南区政府、市住建委</t>
  </si>
  <si>
    <t>计划改造159户，改造面积7351平方米,规划建设总建筑面积约89000平方米</t>
  </si>
  <si>
    <t>资产公司已向发展改革委提出书面申请。</t>
  </si>
  <si>
    <t>城市危房</t>
  </si>
  <si>
    <t>柳邕路三区12号</t>
  </si>
  <si>
    <t>钟于华
小韦</t>
  </si>
  <si>
    <t>13978089101
2835024</t>
  </si>
  <si>
    <t>原保障性住房（含棚户区改造）专项，对应已剔除</t>
  </si>
  <si>
    <t>广西柳州市胜利路51号棚户区改造项目</t>
  </si>
  <si>
    <t>广西三健置业投资有限责任公司</t>
  </si>
  <si>
    <t>市住建委</t>
  </si>
  <si>
    <t>改造66户，改造面积8196.76平方米；计划建设66套，建设面积9836.112平方米</t>
  </si>
  <si>
    <t>开展前期调查</t>
  </si>
  <si>
    <t>货币化安置</t>
  </si>
  <si>
    <t>保障科</t>
  </si>
  <si>
    <t>基础施工</t>
  </si>
  <si>
    <t>柳北区政府对面</t>
  </si>
  <si>
    <t>区冶建公司第二生活区棚户区改造</t>
  </si>
  <si>
    <t>改造地块占地总面积约160亩，房屋总建筑面积约68200平方米，住户1030户</t>
  </si>
  <si>
    <t>中房公司正在与冶建公司进行对接，对无证商业面积补偿标准未达成一致意见。</t>
  </si>
  <si>
    <t>区冶建公司第二生活区位于柳北区北雀路73号。毗邻雀儿山公园、柳州文化商业广场、北祥新居及广西发电公司等。</t>
  </si>
  <si>
    <t>两面针公司及橡胶厂生活区棚户区改造</t>
  </si>
  <si>
    <t>改造地块占地总面积约65亩，房屋总建筑面积约30900平方米，住户246户</t>
  </si>
  <si>
    <t>建议与龙潭路1号橡胶厂生活区捆绑改造，地块约21.8亩，危旧住宅8栋，建筑面积7760平方米，住户198户。两面针置业公司有改造意向。</t>
  </si>
  <si>
    <t>两面针公司生活区地块位于鱼峰区柳石路西侧，银仔山以东，该地块三面环山。</t>
  </si>
  <si>
    <t>柳化公司生活区棚户区改造项目</t>
  </si>
  <si>
    <t>改造地块占地总面积约322亩，房屋总建筑面积约231500平方米，住户2951户</t>
  </si>
  <si>
    <t>2017-2023</t>
  </si>
  <si>
    <t xml:space="preserve">柳化公司生活区片区位于柳北区，地处北雀路与胜利路路口的西南侧。该片区主要由柳化公司生活区（改造区域）、广西冶金建设公司胜利路55号生活小区（改造区域）与柳州市豆制品厂（改造区域）三地块组成。附近有柳北区政府，柳北文化商业街广场、广西三建等。
</t>
  </si>
  <si>
    <t>涉及柳化资产重组，市政府要求暂停实施该项目。建议不再列入今年城建计划</t>
  </si>
  <si>
    <t>五菱柳机生活区十四区棚户区改造项目</t>
  </si>
  <si>
    <t>柳州市安居建设投资开发有限公司</t>
  </si>
  <si>
    <t>改造地块占地总面积约41亩，房屋总建筑面积约14600平方米，住户321户</t>
  </si>
  <si>
    <t>正与五菱柳机就合作模式进行协商，未签订协议；让项目存在不确定性</t>
  </si>
  <si>
    <t>柳州市鸡喇路五菱柳机生活区</t>
  </si>
  <si>
    <t>国家任务；总平已完成，目前规划局审，修改中</t>
  </si>
  <si>
    <t>蒋玮</t>
  </si>
  <si>
    <t>五菱柳机公司生活区位于鸡喇路16号两侧，毗邻鸡喇派出所，二十四中及附小。</t>
  </si>
  <si>
    <t>新云村菜园屯棚改项目</t>
  </si>
  <si>
    <t>柳南区政府
建设业主待定</t>
  </si>
  <si>
    <t xml:space="preserve">
柳南区政府、市住建委</t>
  </si>
  <si>
    <t>占地1.56万平方米（23.43亩），拆迁约230户，拆迁面积约13865平方米。初步方案新建6.5万平方米，住宅约4.5万。</t>
  </si>
  <si>
    <t>确定项目业主，力争启动拆迁和土地收储工作</t>
  </si>
  <si>
    <t>飞鹅二路华丰湾旧城改造项目</t>
  </si>
  <si>
    <t>占地1.18万平方米（17.748亩），拆迁98户，拆迁面积1.2万平方米。规划评审方案新建50334.15平方米。</t>
  </si>
  <si>
    <t>静兰工业园区搬迁改造项目</t>
  </si>
  <si>
    <t>鱼峰区政府、市住建委（市土储中心计划对其收储，不再列入旧城改造项目范围，故责任单位改为市土储中心，项目类别调至土地整理项目专项。）</t>
  </si>
  <si>
    <t>协议收购利达化工(149亩)、方鑫汽配(28亩)、鱼峰区武装部（12亩）等土地，与周边已收储土地整合开发。</t>
  </si>
  <si>
    <t>市土储中心计划对其收储，不再列入旧城改造项目范围，故责任单位改为市土储中心，项目类别调至土地整理项目专项。</t>
  </si>
  <si>
    <t>水南村六组及水山北侧片区改造项目</t>
  </si>
  <si>
    <t>鱼峰区政府、市住建委（市土储中心计划对其收储，不再列入城中村改造项目范围，故责任单位改为市土储中心，项目类别调至土地整理项目专项。</t>
  </si>
  <si>
    <t>计划改造262户，改造面积196740.46平方米</t>
  </si>
  <si>
    <t>货币化安置、征地拆迁工作。</t>
  </si>
  <si>
    <t>鸡喇村及周边地块改造项目（九头山片区）</t>
  </si>
  <si>
    <t>计划改造900户，面积156452平方米</t>
  </si>
  <si>
    <t>完成项目前期调研工作，力争确定项目业主。</t>
  </si>
  <si>
    <t>鸡喇村及周边地块改造项目（羊角山片区）</t>
  </si>
  <si>
    <t>计划改造800户，面积175050平方米</t>
  </si>
  <si>
    <t>渡口村改造项目</t>
  </si>
  <si>
    <t>项目涉及改造338户，合法建筑面积约22.4万平方米</t>
  </si>
  <si>
    <t>2017-2020</t>
  </si>
  <si>
    <t>川海桂景龙湾北面</t>
  </si>
  <si>
    <t>洛维新居保障性住房一期</t>
  </si>
  <si>
    <t>安居公司</t>
  </si>
  <si>
    <t>总建筑面积59635.37㎡，建设556套经适房及配套设施</t>
  </si>
  <si>
    <t>2017年10月开工</t>
  </si>
  <si>
    <t>洛维一期</t>
  </si>
  <si>
    <t>柳州市无线WIFI手机APP门户平台</t>
  </si>
  <si>
    <t>市工信委</t>
  </si>
  <si>
    <t>整合政府和社会信息化资源，搭建一套“智慧柳州”移动门户平台，重点构筑用户中心、政务服务、公共服务、龙城商圈及龙城资讯这五大功能模块，为柳州市居民的民生、公共、城市服务及商业经济等活动提供全方位及完善的功能服务平台。该项目已完成，2017年支付剩余费用。</t>
  </si>
  <si>
    <t>已取消</t>
  </si>
  <si>
    <t>柳州市智慧式消防安全物联网监控系统</t>
  </si>
  <si>
    <t>公安局消防支队</t>
  </si>
  <si>
    <t>在龙城地下街、柳石南城百货公司、大润发柳州文慧桥店、飞鹅地下街、谷埠街国际商城5个项目建设地点安装智慧式电气火灾物联网监控系统2007套，智慧式消防水物联网监控系统130套，智慧式防排烟物联网监控纱130套，智慧式卷帘门物联网监控系统130套，智慧式粉尘物联网监控系统210套，服务器中心平台1套。</t>
  </si>
  <si>
    <t>申报立项中</t>
  </si>
  <si>
    <t>完成部分项目建设</t>
  </si>
  <si>
    <t xml:space="preserve">柳州市公共无线（wifi）上网场所安全管理系统项目（二期）
</t>
  </si>
  <si>
    <t>网安支队</t>
  </si>
  <si>
    <t>全市800多个无线wifi接入点上网场所</t>
  </si>
  <si>
    <t>基于市内无线WiFi上网行为的日益普及，无线WiFi上网人员的日益增多，公安部门提出了建设“无线WiFi上网管控系统”的要求：
1、有效落实公共无线WiFi上网人员的认证，有效获取人员相关信息；
2、提供与无线WiFi终端对应的使用者的实名信息和真实身份；
3、实现公共无线WiFi上网行为的安全审计，获取上网者的虚拟身份和访问记录等；同时有效确保数据的实时性和有效性。
逐步在全市5000个无线WiFi接入点场所建设信息安全采集设备，落实安全技术措施。新增服务器5台，对电信部门新建设的400个无线接入点场所建设信息安全采集设备，落实安全技术措施。</t>
  </si>
  <si>
    <t>智慧社区管理和服务信息平台</t>
  </si>
  <si>
    <t>市民政局</t>
  </si>
  <si>
    <t>完善基于智慧社区公共服务平台建设智慧社区公共服务信息平台。完成平台（一期），继续开展项目（二期）建设，包括智慧社区决策分析、共享交换和呼叫系统平台，智慧社区触摸互动查询平台，12个智慧社区触摸展示系统，2个城区事务及网格化管理服务工作流平台和试点社区硬件设施的配备。</t>
  </si>
  <si>
    <t>柳州市城市桥梁健康监测系统项目</t>
  </si>
  <si>
    <t>市政维护处</t>
  </si>
  <si>
    <t>建设1个城市桥梁健康监测综合管理信息平台与21个桥梁子系统、21座桥梁数据传输和采集系统末端，实现对桥梁的结构安全、日常维护和预警分析的远程智能管理，为桥梁的管理和决策提供科学依据和指导建议，保障桥梁安全运营。</t>
  </si>
  <si>
    <t>建设城市桥梁健康监测综合管理信息平台和若干个试点</t>
  </si>
  <si>
    <t>柳州市住房和城乡建设一体化监管平台</t>
  </si>
  <si>
    <t xml:space="preserve">建设内容：1.基于统一标准体系和时空基础，建立工程项目、房屋、市政公用基础设施、企业、人员、诚信等数据库；2.以数据整合共享和业务协同为目的，建立统一的门户、数据采集抽取、数据管理、共享交换、综合监管与辅助决策、运行与服务支撑等应用系统，为住建各相关部门信息化应用提供统一、标准的接口，为全委各科室及二层单位协同工作提供数据共享和应用支撑平台，同时与自治区、市级相关委办局实现信息共享与业务协同，并与市级其他部、委、办、局应用系统和相关城区以及6县实现对接，本期项目主要实现与自治区级一体化平台、柳州市时空信息云平台的对接，以及已有或拟建的业务相关系统的对接；3.按照计算机等级保护三级的要求，构建项目的安全防护系统。
预期目标：通过建立一体化监管平台，为住房和城乡建设委的日常管理、综合监管与决策分析等提供权威的信息支撑；纵向上，为全委各科室及二层单位日常管理、协同工作提供数据共享和应用支撑平台，与区住房和城乡建设厅实现信息共享；横向上，与市发改委、国土局、规划局等部门实现信息共享与业务协同，有效提升住房和城乡建设领域的工作效率和服务水平。
</t>
  </si>
  <si>
    <t>柳州市“智慧粮食”监控管理平台</t>
  </si>
  <si>
    <t>粮食局</t>
  </si>
  <si>
    <t>通过建设立体的统一的柳州市“智慧粮食”监控管理平台，建立粮食质量追溯，系统配置防火墙、路由器、网络交换机、语音交换机，数据存储、大屏幕、视频监控点、粮库传感器等硬件设备，以及相关系统软件和应用软件等对粮食质量安全实行全程、动态、开放式管理，实现粮食生产全过程监控，流向可追踪，质量信息可查询，不合格产品可召回的从市场到田间的全程质量监控体系。既方便市民的查询、投诉、举报，又方便业务处理人员对粮食业务的监管。同时，“智慧粮食”监控管理平台有助于相关部门应对突发公共卫生事件，加强信息收集的及时性、准确性与全面性，提升管理能力，提高相关部门宏观决策和依法行政的质量和效率，增强监管和公共服务能力，提高行政效能，并进一步提高政府的社会效益和政府信用度，确保广大人民群众“舌尖上的安全”，对提高城乡居民生活水平、改善城乡居民生活质量</t>
  </si>
  <si>
    <t>新能源汽车充电基础设施智能管理系统</t>
  </si>
  <si>
    <t>市发改委</t>
  </si>
  <si>
    <t>市区</t>
  </si>
  <si>
    <t>建立全市统一的充电基础设施智能管理平台，其中包含：充电导航、状态查询、充电预约、费用结算、分时租赁五个模块，以及IOS版本APP、Android版本APP系统开发等内容。新增服务器（6核32G内存/1T硬盘）6台、新增服务器（6核32G内存/5T硬盘）6台、千兆交换机（24口）2台、外网和备份防火墙各一套（硬件利用电子政务云机房资源）</t>
  </si>
  <si>
    <t>柳州市12328交通运输服务监督电话市级分中心</t>
  </si>
  <si>
    <t>市交通局</t>
  </si>
  <si>
    <t>项目由六部分内容组成：1．呼叫中心系统：呼叫中心建设以柳州市级服务热线为基础，主要有电话交换设备、CTI服务、IVR服务、录音服务、人工坐席和相应软件系统构成。根据话务量预测总体设置5个以上坐席,坐席设备配置PC机、IP电话机和专业耳麦，并配置操作台等配套设备。2.短信服务系统：短信服务软件部署基础通用软件短信服务系统，申请统一的12328号码作为交通运输服务监督短信特服号码，为社会公众提供以手机短信为载体的服务监督交互服务。3.服务监督网站：在省交通运输厅网站基础上，建设地市级交通运输服务监督门户网站，作为省交通运输厅网站的子网，围绕交通运输服务投诉举报、咨询建议受理中心工作，为社会公众提供人性化、规范化、专业化的服务。4.微信服务系统：通过微信公众服务平台创建12328公众订阅号，公众订阅号均可以每天向社会公众提供信息发布、在线信息咨询的服务，同时也可以提供在线接收监督、投诉举报的服务。5.移动终端服务系统：包括适用于IOS和Android系统手机的移动终端应用App，社会公众通过App可进行在线填写投诉举报单，完成投诉举报，证据提交，获取投诉受理返回结果，获取办理结果，查询公共信息查询等功能。6.相关业务数据库开发。</t>
  </si>
  <si>
    <t>柳州市公交电子站牌二期</t>
  </si>
  <si>
    <t>建设集公交车辆到站信息、车辆换乘信息、视频监控、公共信息发布、报警等功能于一体的公交信息化系统。包括160个公交电子站牌的采购、土建施工及安装工作，并升级应用管理软件。</t>
  </si>
  <si>
    <t>医疗卫生项目专项</t>
  </si>
  <si>
    <t>柳州市老年病医院</t>
  </si>
  <si>
    <t>卫计委</t>
  </si>
  <si>
    <t>二级专科医院</t>
  </si>
  <si>
    <t>2017年6月开工</t>
  </si>
  <si>
    <t>医院院区、医养结合业务用房、医疗设备</t>
  </si>
  <si>
    <t>白云颐养中心将整体开发利用，医院建设资金尚未落实，缺少办医场地</t>
  </si>
  <si>
    <t>柳州市公安局反恐训练基地</t>
  </si>
  <si>
    <t>柳州市
公安局</t>
  </si>
  <si>
    <t>建设柳州市公安局反恐训练基地，总建筑面积18500平方米。</t>
  </si>
  <si>
    <t>资金未落实，调出</t>
  </si>
  <si>
    <t>柳东公安分局业务技术用房</t>
  </si>
  <si>
    <t>建设业务技术用房1栋，总建筑面积5450平方米。</t>
  </si>
  <si>
    <t>柳州市第三看守所</t>
  </si>
  <si>
    <t>市东通公司</t>
  </si>
  <si>
    <t>建设柳州市第三看守所，总建筑面积17296平方米。</t>
  </si>
  <si>
    <t>业主自筹
(公安资源整合收入)</t>
  </si>
  <si>
    <t>设计方案正在区公安厅审核，前期工作时间未定，建议调出</t>
  </si>
  <si>
    <t>柳州市拘留所</t>
  </si>
  <si>
    <t>建设柳州市拘留所，总建筑面积24420平方米。</t>
  </si>
  <si>
    <t>禁毒支队涉案车辆及易制毒化学品保管场所</t>
  </si>
  <si>
    <t>建设涉案车辆保管及易制毒化学品保管场所及配套设施，总建筑面积约1000平方米。</t>
  </si>
  <si>
    <t>2017年3月开工</t>
  </si>
  <si>
    <t>法警训练基地</t>
  </si>
  <si>
    <t>市中级法院</t>
  </si>
  <si>
    <t>建设训练基地一座，总建筑面积6000平方米。</t>
  </si>
  <si>
    <t>市交警支队设施疏导大队业务用房增建</t>
  </si>
  <si>
    <t>市交警支队</t>
  </si>
  <si>
    <t>项目总建筑面积400平方米，建设一栋业务用房</t>
  </si>
  <si>
    <t>业主自筹
（罚没收入）</t>
  </si>
  <si>
    <t>市交警支队柳宜高速大队业务用房增建</t>
  </si>
  <si>
    <t>市交警支队柳东大队业务用房增建</t>
  </si>
  <si>
    <t>市交警支队柳北大队综合楼维修改造</t>
  </si>
  <si>
    <r>
      <rPr>
        <sz val="12"/>
        <rFont val="宋体"/>
        <charset val="134"/>
      </rPr>
      <t>维修改造建筑面积1750平方米</t>
    </r>
  </si>
  <si>
    <t>市交警支队沙塘中队业务用房改扩建</t>
  </si>
  <si>
    <r>
      <rPr>
        <sz val="12"/>
        <rFont val="宋体"/>
        <charset val="134"/>
      </rPr>
      <t>项目总建筑面积500平方米，建设一栋业务用房</t>
    </r>
  </si>
  <si>
    <t>柳州市禁毒教育基地更新改造</t>
  </si>
  <si>
    <t>市禁毒委</t>
  </si>
  <si>
    <t>维修改造市禁毒教育基地，维修改造总面积约500平方米。</t>
  </si>
  <si>
    <t>选址未定，建议调出</t>
  </si>
  <si>
    <t>2017年1月开工</t>
  </si>
  <si>
    <t>柳州铁道职业技术学院中国-东盟高速铁路职业技能综合实训基地项目</t>
  </si>
  <si>
    <t>柳州铁道职业技术学院</t>
  </si>
  <si>
    <t>柳州市教育局</t>
  </si>
  <si>
    <t>占地面积28000平方米，建筑面积12270平方米，包括：轨道实训基地站台雨棚、高铁调度实训中心、高速列车行车调度指挥中心、高速铁路信号控制实训中心、高铁客运演练中心、装载加固实训场、高速铁路通信实训中心、铁路机械化维修实训室、铁路路桥隧实训室等场所。</t>
  </si>
  <si>
    <t>完成前期工作、开工。</t>
  </si>
  <si>
    <t>项目未立项，且建设内容和规模有较大变化，校园规划总平须调整。</t>
  </si>
  <si>
    <t>柳州铁道职业技术学院室外轨道实训基地扩建项目</t>
  </si>
  <si>
    <t>钢结构机车、车辆检修棚2920平方米，新建接触网线568米，新铺P60轨 1520根XⅡ型混凝土 25米轨568米，新铺道床  一级道碴838立方米，机车检查坑90延米及附属配套、拆改项目。钢轨、轨枕、道碴由企业赞助。</t>
  </si>
  <si>
    <t>柳州市第二中学校园维修改造项目</t>
  </si>
  <si>
    <t>柳州市第二中学</t>
  </si>
  <si>
    <t>1.增加配电箱及相应电缆线，满足礼堂舞台设备用电需求，使学校能正常使用。
2.为便于今后检修工作，增加一个总配电箱，并将各功能室分电箱线路接入总配电箱内。
3.增加吊扇500台并改造线路及开关。
4.在每间教室后面增加一块黑板。
5.按照舞蹈室的使用需求，增加木地板、镜子、把杆等必须设施。</t>
  </si>
  <si>
    <t>主体施工、竣工</t>
  </si>
  <si>
    <t>行业主管部门认为紧迫性不够，暂缓实施。</t>
  </si>
  <si>
    <t>柳州市长塘中心幼儿园项目</t>
  </si>
  <si>
    <t>前期</t>
  </si>
  <si>
    <t>柳北区教育局</t>
  </si>
  <si>
    <t>原柳州市长塘小学教学点改建为幼儿园，办学规模为12个班，可容纳360名幼儿就读。项目占地面积4964.43平方米（7.45亩），总建筑面积4000平方米，主要建设内容包括：教学综合楼、食堂、生活用房、门卫室、校园活动场地设施、配套建设供配电、给排水、园内道路、绿化等。</t>
  </si>
  <si>
    <t>受209国道改线影响，本项目红线需调整，净用地面积变小，无法满足13个班的最小用地需求，业主建议不实施。</t>
  </si>
  <si>
    <t>柳州市保爱小学200米塑胶跑道运动场项目</t>
  </si>
  <si>
    <t>主要建设1个室外运动场（沥青基础），长200米，径赛场地设置6条塑胶环形跑道及100米直跑道，田赛场地设置1个人工草皮足球场，配套建设排水、场地硬化等设施。</t>
  </si>
  <si>
    <t>完成立项，力争开工。</t>
  </si>
  <si>
    <t>业主改变意愿，终止实施。</t>
  </si>
  <si>
    <t>柳州市羊角山小学体育馆项目</t>
  </si>
  <si>
    <t>鱼峰区教育局</t>
  </si>
  <si>
    <t>主要建设1栋体育馆，建筑面积约1790平方米，内设各种球类等综合训练场所, 以及配套的消防水池、周边场地硬化绿化、围墙、外水外电等。</t>
  </si>
  <si>
    <t>完成立项、可研，力争开工。</t>
  </si>
  <si>
    <t>安居工程专项</t>
  </si>
  <si>
    <t>金凤毛巾厂生活区棚户区改造</t>
  </si>
  <si>
    <t>东通公司</t>
  </si>
  <si>
    <t>改造地块占地总面积约61亩，建筑面积约50000平方米，住户350户</t>
  </si>
  <si>
    <t>该项目由于改造范围增加，目前只能进行土地一级开发整理，项目进展暂缓</t>
  </si>
  <si>
    <t>投资调整。已于柳北区拆迁部门核实，该项目近期才计划开展调查，2017年12月无法完成拆迁任务，不可能在年内实体开工建设，因此申请将责任单位调整为“柳北区政府”。</t>
  </si>
  <si>
    <t>东通公司已在办理相关改造立项手续。</t>
  </si>
  <si>
    <t xml:space="preserve">    金凤毛巾厂生活区地处柳州市柳北区跃进路东侧、锦绣路北侧相交点，附近有柳北公安分局、四季花都、市二十六中、长林公园。</t>
  </si>
  <si>
    <t>投资调整</t>
  </si>
  <si>
    <t>正在开展前期调查，但未确定改造模式</t>
  </si>
  <si>
    <t>环境治理项目专项</t>
  </si>
  <si>
    <t>柳州市立冲沟生活垃圾无害化处理二期工程</t>
  </si>
  <si>
    <t>市环卫处</t>
  </si>
  <si>
    <t>市市容局
柳江县政府</t>
  </si>
  <si>
    <t>柳州市柳江区里雍镇宜步村</t>
  </si>
  <si>
    <t>填埋库容量2580万立方米，近期日处理城市生活垃圾1600吨，远期日处理量为2200吨。</t>
  </si>
  <si>
    <t>自治区财政</t>
  </si>
  <si>
    <t>1.按计划进行库区及渗沥液处理站施工；
2.渗沥液处理站设备安装调试。</t>
  </si>
  <si>
    <t>依据《静脉产业园项目前期工作会议纪要（2017年1月9日）》（柳政阅〔2017〕2号）文件明确内容：“立即停止立冲沟垃圾无害化处理工程二期项目建设工作，启动垃圾焚烧项目的研究工作。”</t>
  </si>
  <si>
    <t>市财政投资</t>
  </si>
  <si>
    <t>柳州市乡镇集镇公共厕所建设项目</t>
  </si>
  <si>
    <t>市美丽办</t>
  </si>
  <si>
    <t>各乡镇</t>
  </si>
  <si>
    <t>建设78座公厕</t>
  </si>
  <si>
    <t>2017年</t>
  </si>
  <si>
    <t>正在做前期工作，在柳州市6县78个乡镇集镇建设公厕，计划2017年完成任务。</t>
  </si>
  <si>
    <t>依据市“美丽柳州”乡村建设领导小组办公室《关于对柳州市2017年城市建设投资计划进行调整的函》相关内容“因自治区下达的宜居乡村建设项目非常多，且都要市县配套，市级财政压力大，造成配套资金紧张，由于项目经费难以安排，我办现在无法实施乡镇集镇公共厕所建设，建议暂时取消该项目</t>
  </si>
  <si>
    <t>柳州市2017年城市建设投资计划分项统计表</t>
  </si>
  <si>
    <t>单位：个、亿元</t>
  </si>
  <si>
    <t>专项</t>
  </si>
  <si>
    <t>页码</t>
  </si>
  <si>
    <t>项目数量</t>
  </si>
  <si>
    <t>年度投资</t>
  </si>
  <si>
    <t>竣工</t>
  </si>
  <si>
    <t>一</t>
  </si>
  <si>
    <t>基础设施</t>
  </si>
  <si>
    <t>1-70</t>
  </si>
  <si>
    <t>（一）</t>
  </si>
  <si>
    <t>1-5</t>
  </si>
  <si>
    <t>（二）</t>
  </si>
  <si>
    <t>城市基础设施</t>
  </si>
  <si>
    <t>6-56</t>
  </si>
  <si>
    <t>6-31</t>
  </si>
  <si>
    <t>32-35</t>
  </si>
  <si>
    <t>36-56</t>
  </si>
  <si>
    <t>（三）</t>
  </si>
  <si>
    <t>城市美化工程</t>
  </si>
  <si>
    <t>57-70</t>
  </si>
  <si>
    <t>园林绿化</t>
  </si>
  <si>
    <t>57-67</t>
  </si>
  <si>
    <t>外立面改造及灯光亮化</t>
  </si>
  <si>
    <t>68-70</t>
  </si>
  <si>
    <t>二</t>
  </si>
  <si>
    <t>民生保障</t>
  </si>
  <si>
    <t>71-148</t>
  </si>
  <si>
    <t>公共服务</t>
  </si>
  <si>
    <t>71-126</t>
  </si>
  <si>
    <t>智慧城市</t>
  </si>
  <si>
    <t>71-78</t>
  </si>
  <si>
    <t>医疗卫生</t>
  </si>
  <si>
    <t>79-80</t>
  </si>
  <si>
    <t>公共服务场所</t>
  </si>
  <si>
    <t>81-104</t>
  </si>
  <si>
    <t>教育基建</t>
  </si>
  <si>
    <t>105-126</t>
  </si>
  <si>
    <t>保障性住房</t>
  </si>
  <si>
    <t>127-144</t>
  </si>
  <si>
    <t>公共安全</t>
  </si>
  <si>
    <t>145-148</t>
  </si>
  <si>
    <t>地质灾害治理</t>
  </si>
  <si>
    <t>145-146</t>
  </si>
  <si>
    <t>人防工程及应急避难场所</t>
  </si>
  <si>
    <t>147</t>
  </si>
  <si>
    <t>粮食仓储工程</t>
  </si>
  <si>
    <t>148</t>
  </si>
  <si>
    <t>三</t>
  </si>
  <si>
    <t>生态环保</t>
  </si>
  <si>
    <t>149-154</t>
  </si>
  <si>
    <t>防洪工程</t>
  </si>
  <si>
    <t>149-151</t>
  </si>
  <si>
    <t>环境治理</t>
  </si>
  <si>
    <t>152-154</t>
  </si>
  <si>
    <t>四</t>
  </si>
  <si>
    <t>产业发展</t>
  </si>
  <si>
    <t>155-164</t>
  </si>
  <si>
    <t>工业园区基础设施</t>
  </si>
  <si>
    <t>155-159</t>
  </si>
  <si>
    <t>文化旅游民政</t>
  </si>
  <si>
    <t>160-164</t>
  </si>
  <si>
    <t>柳州市2017年城市建设计划汇总表</t>
  </si>
  <si>
    <t>单位：个、万元</t>
  </si>
  <si>
    <t>原项目
个数</t>
  </si>
  <si>
    <t>现项目
个数</t>
  </si>
  <si>
    <t>资金计划</t>
  </si>
  <si>
    <t>建设时序</t>
  </si>
  <si>
    <t>调整后市财政</t>
  </si>
  <si>
    <t>调整后城区财政</t>
  </si>
  <si>
    <t>调整后上级资金</t>
  </si>
  <si>
    <t>融资自筹</t>
  </si>
  <si>
    <t>调整后
融资自筹</t>
  </si>
  <si>
    <t>移出项目个数</t>
  </si>
  <si>
    <t>新增项目个数</t>
  </si>
  <si>
    <t>至2016年
累计完成投资</t>
  </si>
  <si>
    <t>原计划2017年投资</t>
  </si>
  <si>
    <t>投资变化
情况</t>
  </si>
  <si>
    <t>调增项目</t>
  </si>
  <si>
    <t>投资调整幅度</t>
  </si>
  <si>
    <t>投资完成率</t>
  </si>
  <si>
    <t>文化旅游</t>
  </si>
  <si>
    <r>
      <t>附件</t>
    </r>
    <r>
      <rPr>
        <sz val="14"/>
        <color indexed="8"/>
        <rFont val="Times New Roman"/>
        <charset val="134"/>
      </rPr>
      <t>1-2</t>
    </r>
  </si>
  <si>
    <r>
      <rPr>
        <sz val="20"/>
        <color indexed="8"/>
        <rFont val="方正小标宋简体"/>
        <charset val="134"/>
      </rPr>
      <t>柳州市</t>
    </r>
    <r>
      <rPr>
        <sz val="20"/>
        <color indexed="8"/>
        <rFont val="Times New Roman"/>
        <charset val="134"/>
      </rPr>
      <t>2022</t>
    </r>
    <r>
      <rPr>
        <sz val="20"/>
        <color indexed="8"/>
        <rFont val="方正小标宋简体"/>
        <charset val="134"/>
      </rPr>
      <t>年城市建设计划新开工项目前期工作推进安排表</t>
    </r>
  </si>
  <si>
    <r>
      <rPr>
        <b/>
        <sz val="12"/>
        <color indexed="8"/>
        <rFont val="宋体"/>
        <charset val="134"/>
      </rPr>
      <t>项目名称</t>
    </r>
  </si>
  <si>
    <r>
      <rPr>
        <b/>
        <sz val="12"/>
        <color indexed="8"/>
        <rFont val="宋体"/>
        <charset val="134"/>
      </rPr>
      <t>建设性质</t>
    </r>
  </si>
  <si>
    <r>
      <rPr>
        <b/>
        <sz val="12"/>
        <color indexed="8"/>
        <rFont val="宋体"/>
        <charset val="134"/>
      </rPr>
      <t>项目业主</t>
    </r>
  </si>
  <si>
    <r>
      <rPr>
        <b/>
        <sz val="12"/>
        <color indexed="8"/>
        <rFont val="宋体"/>
        <charset val="134"/>
      </rPr>
      <t>牵头单位</t>
    </r>
  </si>
  <si>
    <r>
      <rPr>
        <b/>
        <sz val="12"/>
        <color theme="1"/>
        <rFont val="宋体"/>
        <charset val="134"/>
      </rPr>
      <t>投资许可</t>
    </r>
  </si>
  <si>
    <r>
      <rPr>
        <b/>
        <sz val="12"/>
        <color theme="1"/>
        <rFont val="宋体"/>
        <charset val="134"/>
      </rPr>
      <t>规划、用地许可</t>
    </r>
  </si>
  <si>
    <r>
      <rPr>
        <b/>
        <sz val="12"/>
        <color theme="1"/>
        <rFont val="宋体"/>
        <charset val="134"/>
      </rPr>
      <t>施工许可</t>
    </r>
  </si>
  <si>
    <r>
      <rPr>
        <b/>
        <sz val="12"/>
        <color theme="1"/>
        <rFont val="宋体"/>
        <charset val="134"/>
      </rPr>
      <t>可研</t>
    </r>
  </si>
  <si>
    <r>
      <rPr>
        <b/>
        <sz val="12"/>
        <color theme="1"/>
        <rFont val="宋体"/>
        <charset val="134"/>
      </rPr>
      <t>初步设计</t>
    </r>
  </si>
  <si>
    <r>
      <rPr>
        <b/>
        <sz val="12"/>
        <color theme="1"/>
        <rFont val="宋体"/>
        <charset val="134"/>
      </rPr>
      <t>责任部门</t>
    </r>
  </si>
  <si>
    <r>
      <rPr>
        <b/>
        <sz val="12"/>
        <color theme="1"/>
        <rFont val="宋体"/>
        <charset val="134"/>
      </rPr>
      <t>规划选址、用地预审</t>
    </r>
  </si>
  <si>
    <r>
      <rPr>
        <b/>
        <sz val="12"/>
        <color indexed="8"/>
        <rFont val="宋体"/>
        <charset val="134"/>
      </rPr>
      <t>市政公用专项</t>
    </r>
  </si>
  <si>
    <r>
      <rPr>
        <sz val="12"/>
        <color theme="1"/>
        <rFont val="宋体"/>
        <charset val="134"/>
      </rPr>
      <t>融创江南林语周边道路</t>
    </r>
  </si>
  <si>
    <r>
      <rPr>
        <sz val="12"/>
        <rFont val="宋体"/>
        <charset val="134"/>
      </rPr>
      <t>新建</t>
    </r>
  </si>
  <si>
    <r>
      <rPr>
        <sz val="12"/>
        <color theme="1"/>
        <rFont val="宋体"/>
        <charset val="134"/>
      </rPr>
      <t>城建集团</t>
    </r>
  </si>
  <si>
    <r>
      <rPr>
        <sz val="12"/>
        <rFont val="宋体"/>
        <charset val="134"/>
      </rPr>
      <t>市住房城乡建设局</t>
    </r>
  </si>
  <si>
    <r>
      <t>3</t>
    </r>
    <r>
      <rPr>
        <sz val="12"/>
        <color theme="1"/>
        <rFont val="宋体"/>
        <charset val="134"/>
      </rPr>
      <t>月</t>
    </r>
  </si>
  <si>
    <r>
      <t>5</t>
    </r>
    <r>
      <rPr>
        <sz val="12"/>
        <color theme="1"/>
        <rFont val="宋体"/>
        <charset val="134"/>
      </rPr>
      <t>月</t>
    </r>
  </si>
  <si>
    <r>
      <rPr>
        <sz val="12"/>
        <rFont val="宋体"/>
        <charset val="134"/>
      </rPr>
      <t>市发展改革委</t>
    </r>
  </si>
  <si>
    <r>
      <t>4</t>
    </r>
    <r>
      <rPr>
        <sz val="12"/>
        <color theme="1"/>
        <rFont val="宋体"/>
        <charset val="134"/>
      </rPr>
      <t>月</t>
    </r>
  </si>
  <si>
    <r>
      <rPr>
        <sz val="12"/>
        <color theme="1"/>
        <rFont val="宋体"/>
        <charset val="134"/>
      </rPr>
      <t>市自然资源和规划局</t>
    </r>
  </si>
  <si>
    <r>
      <t>7</t>
    </r>
    <r>
      <rPr>
        <sz val="12"/>
        <color theme="1"/>
        <rFont val="宋体"/>
        <charset val="134"/>
      </rPr>
      <t>月</t>
    </r>
  </si>
  <si>
    <r>
      <rPr>
        <sz val="12"/>
        <rFont val="宋体"/>
        <charset val="134"/>
      </rPr>
      <t>市行政审批局</t>
    </r>
  </si>
  <si>
    <r>
      <rPr>
        <sz val="12"/>
        <color theme="1"/>
        <rFont val="宋体"/>
        <charset val="134"/>
      </rPr>
      <t>广西柳州市雀儿山路工程</t>
    </r>
  </si>
  <si>
    <r>
      <rPr>
        <sz val="12"/>
        <color theme="1"/>
        <rFont val="宋体"/>
        <charset val="134"/>
      </rPr>
      <t>航二路至银桐路工程</t>
    </r>
  </si>
  <si>
    <r>
      <rPr>
        <sz val="12"/>
        <rFont val="宋体"/>
        <charset val="134"/>
      </rPr>
      <t>已完成</t>
    </r>
  </si>
  <si>
    <r>
      <rPr>
        <sz val="12"/>
        <rFont val="宋体"/>
        <charset val="134"/>
      </rPr>
      <t>市自然资源和规划局</t>
    </r>
  </si>
  <si>
    <r>
      <t>6</t>
    </r>
    <r>
      <rPr>
        <sz val="12"/>
        <rFont val="宋体"/>
        <charset val="134"/>
      </rPr>
      <t>月</t>
    </r>
  </si>
  <si>
    <r>
      <rPr>
        <sz val="12"/>
        <color theme="1"/>
        <rFont val="宋体"/>
        <charset val="134"/>
      </rPr>
      <t>建发磐龙府北侧道路</t>
    </r>
  </si>
  <si>
    <r>
      <rPr>
        <sz val="12"/>
        <color theme="1"/>
        <rFont val="宋体"/>
        <charset val="134"/>
      </rPr>
      <t>轨道集团</t>
    </r>
  </si>
  <si>
    <r>
      <t>4</t>
    </r>
    <r>
      <rPr>
        <sz val="12"/>
        <rFont val="宋体"/>
        <charset val="134"/>
      </rPr>
      <t>月</t>
    </r>
  </si>
  <si>
    <r>
      <t>5</t>
    </r>
    <r>
      <rPr>
        <sz val="11"/>
        <rFont val="宋体"/>
        <charset val="0"/>
      </rPr>
      <t>月</t>
    </r>
  </si>
  <si>
    <r>
      <t>3</t>
    </r>
    <r>
      <rPr>
        <sz val="11"/>
        <rFont val="宋体"/>
        <charset val="0"/>
      </rPr>
      <t>月</t>
    </r>
  </si>
  <si>
    <r>
      <t>7</t>
    </r>
    <r>
      <rPr>
        <sz val="12"/>
        <rFont val="宋体"/>
        <charset val="134"/>
      </rPr>
      <t>月</t>
    </r>
  </si>
  <si>
    <r>
      <rPr>
        <b/>
        <sz val="12"/>
        <color indexed="8"/>
        <rFont val="宋体"/>
        <charset val="134"/>
      </rPr>
      <t>防洪工程专项</t>
    </r>
  </si>
  <si>
    <r>
      <rPr>
        <sz val="12"/>
        <color theme="1"/>
        <rFont val="宋体"/>
        <charset val="134"/>
      </rPr>
      <t>柳州市防洪工程柳州饭店堤上段永久封堵工程</t>
    </r>
  </si>
  <si>
    <r>
      <rPr>
        <sz val="12"/>
        <color theme="1"/>
        <rFont val="宋体"/>
        <charset val="134"/>
      </rPr>
      <t>防排处</t>
    </r>
  </si>
  <si>
    <r>
      <rPr>
        <sz val="12"/>
        <color theme="1"/>
        <rFont val="宋体"/>
        <charset val="134"/>
      </rPr>
      <t>市水利局</t>
    </r>
  </si>
  <si>
    <r>
      <t>5</t>
    </r>
    <r>
      <rPr>
        <sz val="12"/>
        <rFont val="宋体"/>
        <charset val="134"/>
      </rPr>
      <t>月</t>
    </r>
  </si>
  <si>
    <r>
      <t>8</t>
    </r>
    <r>
      <rPr>
        <sz val="12"/>
        <rFont val="宋体"/>
        <charset val="134"/>
      </rPr>
      <t>月</t>
    </r>
  </si>
  <si>
    <r>
      <rPr>
        <sz val="12"/>
        <color theme="1"/>
        <rFont val="宋体"/>
        <charset val="134"/>
      </rPr>
      <t>柳州市防洪工程重点堤段应急封堵工程</t>
    </r>
  </si>
  <si>
    <r>
      <rPr>
        <b/>
        <sz val="12"/>
        <color indexed="8"/>
        <rFont val="宋体"/>
        <charset val="134"/>
      </rPr>
      <t>园区基础设施专项</t>
    </r>
  </si>
  <si>
    <r>
      <rPr>
        <sz val="12"/>
        <color theme="1"/>
        <rFont val="宋体"/>
        <charset val="134"/>
      </rPr>
      <t>柳州市河表产业园基础设施工程</t>
    </r>
  </si>
  <si>
    <r>
      <rPr>
        <sz val="12"/>
        <color theme="1"/>
        <rFont val="宋体"/>
        <charset val="134"/>
      </rPr>
      <t>北城集团</t>
    </r>
  </si>
  <si>
    <r>
      <rPr>
        <sz val="12"/>
        <rFont val="宋体"/>
        <charset val="134"/>
      </rPr>
      <t>市工业和信息化局</t>
    </r>
  </si>
  <si>
    <r>
      <rPr>
        <sz val="12"/>
        <color theme="1"/>
        <rFont val="宋体"/>
        <charset val="134"/>
      </rPr>
      <t>无需办理</t>
    </r>
  </si>
  <si>
    <t>—</t>
  </si>
  <si>
    <r>
      <rPr>
        <sz val="12"/>
        <color theme="1"/>
        <rFont val="宋体"/>
        <charset val="134"/>
      </rPr>
      <t>已完成</t>
    </r>
  </si>
  <si>
    <r>
      <t>9</t>
    </r>
    <r>
      <rPr>
        <sz val="12"/>
        <rFont val="宋体"/>
        <charset val="134"/>
      </rPr>
      <t>月</t>
    </r>
  </si>
  <si>
    <r>
      <rPr>
        <sz val="12"/>
        <color theme="1"/>
        <rFont val="宋体"/>
        <charset val="134"/>
      </rPr>
      <t>柳州市洛维工业集中区</t>
    </r>
    <r>
      <rPr>
        <sz val="12"/>
        <color theme="1"/>
        <rFont val="Times New Roman"/>
        <charset val="134"/>
      </rPr>
      <t>35</t>
    </r>
    <r>
      <rPr>
        <sz val="12"/>
        <color theme="1"/>
        <rFont val="宋体"/>
        <charset val="134"/>
      </rPr>
      <t>号路工程</t>
    </r>
  </si>
  <si>
    <r>
      <rPr>
        <sz val="12"/>
        <color indexed="8"/>
        <rFont val="宋体"/>
        <charset val="134"/>
      </rPr>
      <t>新建</t>
    </r>
  </si>
  <si>
    <r>
      <rPr>
        <sz val="12"/>
        <color theme="1"/>
        <rFont val="宋体"/>
        <charset val="134"/>
      </rPr>
      <t>河表工业园基础设施项目横二路</t>
    </r>
  </si>
  <si>
    <r>
      <rPr>
        <sz val="12"/>
        <color theme="1"/>
        <rFont val="宋体"/>
        <charset val="134"/>
      </rPr>
      <t>北部生态新区智能电网标准厂房（三期）</t>
    </r>
  </si>
  <si>
    <r>
      <t>6</t>
    </r>
    <r>
      <rPr>
        <sz val="12"/>
        <color theme="1"/>
        <rFont val="宋体"/>
        <charset val="134"/>
      </rPr>
      <t>月</t>
    </r>
  </si>
  <si>
    <r>
      <rPr>
        <sz val="12"/>
        <color theme="1"/>
        <rFont val="宋体"/>
        <charset val="134"/>
      </rPr>
      <t>北部生态新区行政审批局</t>
    </r>
  </si>
  <si>
    <r>
      <rPr>
        <sz val="12"/>
        <color theme="1"/>
        <rFont val="宋体"/>
        <charset val="134"/>
      </rPr>
      <t>中德产业园标准厂房（一期）</t>
    </r>
  </si>
  <si>
    <r>
      <rPr>
        <sz val="12"/>
        <color theme="1"/>
        <rFont val="宋体"/>
        <charset val="134"/>
      </rPr>
      <t>北部生态新区智能机器人标准厂房（二期）</t>
    </r>
  </si>
  <si>
    <r>
      <rPr>
        <sz val="12"/>
        <color theme="1"/>
        <rFont val="宋体"/>
        <charset val="134"/>
      </rPr>
      <t>马厂东路工程</t>
    </r>
  </si>
  <si>
    <r>
      <rPr>
        <sz val="12"/>
        <color theme="1"/>
        <rFont val="宋体"/>
        <charset val="134"/>
      </rPr>
      <t>市土地交易储备中心</t>
    </r>
  </si>
  <si>
    <r>
      <rPr>
        <sz val="12"/>
        <color theme="1"/>
        <rFont val="宋体"/>
        <charset val="134"/>
      </rPr>
      <t>市行政审批局</t>
    </r>
  </si>
  <si>
    <r>
      <rPr>
        <sz val="12"/>
        <color theme="1"/>
        <rFont val="宋体"/>
        <charset val="134"/>
      </rPr>
      <t>白露工业园黄土河改道工程</t>
    </r>
  </si>
  <si>
    <r>
      <t>8</t>
    </r>
    <r>
      <rPr>
        <sz val="12"/>
        <color theme="1"/>
        <rFont val="宋体"/>
        <charset val="134"/>
      </rPr>
      <t>月</t>
    </r>
  </si>
  <si>
    <r>
      <rPr>
        <b/>
        <sz val="12"/>
        <color indexed="8"/>
        <rFont val="宋体"/>
        <charset val="134"/>
      </rPr>
      <t>园林绿化专项</t>
    </r>
  </si>
  <si>
    <r>
      <rPr>
        <sz val="12"/>
        <color theme="1"/>
        <rFont val="宋体"/>
        <charset val="134"/>
      </rPr>
      <t>柳州市柳宗元雕塑及文化墙浮雕维修保护工程</t>
    </r>
  </si>
  <si>
    <r>
      <rPr>
        <sz val="12"/>
        <color theme="1"/>
        <rFont val="宋体"/>
        <charset val="134"/>
      </rPr>
      <t>文物保护与考古研究中心</t>
    </r>
  </si>
  <si>
    <r>
      <rPr>
        <sz val="12"/>
        <color theme="1"/>
        <rFont val="宋体"/>
        <charset val="134"/>
      </rPr>
      <t>市文化广电旅游局</t>
    </r>
  </si>
  <si>
    <r>
      <t>2021</t>
    </r>
    <r>
      <rPr>
        <sz val="12"/>
        <color theme="1"/>
        <rFont val="宋体"/>
        <charset val="134"/>
      </rPr>
      <t>年柳南区、柳北区公共绿地</t>
    </r>
  </si>
  <si>
    <r>
      <rPr>
        <sz val="12"/>
        <color theme="1"/>
        <rFont val="宋体"/>
        <charset val="134"/>
      </rPr>
      <t>城市绿化维护管理处</t>
    </r>
  </si>
  <si>
    <r>
      <rPr>
        <sz val="12"/>
        <color theme="1"/>
        <rFont val="宋体"/>
        <charset val="134"/>
      </rPr>
      <t>市林业和园林局</t>
    </r>
  </si>
  <si>
    <r>
      <t>2021</t>
    </r>
    <r>
      <rPr>
        <sz val="12"/>
        <color theme="1"/>
        <rFont val="宋体"/>
        <charset val="134"/>
      </rPr>
      <t>年城市园林绿化改造提升工程</t>
    </r>
  </si>
  <si>
    <r>
      <rPr>
        <sz val="12"/>
        <color theme="1"/>
        <rFont val="宋体"/>
        <charset val="134"/>
      </rPr>
      <t>瑞龙路文山路东北角小游园</t>
    </r>
  </si>
  <si>
    <r>
      <rPr>
        <sz val="12"/>
        <color theme="1"/>
        <rFont val="宋体"/>
        <charset val="134"/>
      </rPr>
      <t>柳州市动物园猛兽区笼舍及园区监控系统改造</t>
    </r>
  </si>
  <si>
    <r>
      <rPr>
        <sz val="12"/>
        <color theme="1"/>
        <rFont val="宋体"/>
        <charset val="134"/>
      </rPr>
      <t>动物园管理处</t>
    </r>
  </si>
  <si>
    <r>
      <t>2022</t>
    </r>
    <r>
      <rPr>
        <sz val="12"/>
        <color theme="1"/>
        <rFont val="宋体"/>
        <charset val="134"/>
      </rPr>
      <t>年柳州市小游园建设工程</t>
    </r>
  </si>
  <si>
    <r>
      <t>2022</t>
    </r>
    <r>
      <rPr>
        <sz val="12"/>
        <color theme="1"/>
        <rFont val="宋体"/>
        <charset val="134"/>
      </rPr>
      <t>年柳州市新增公共绿地建设工程</t>
    </r>
  </si>
  <si>
    <r>
      <rPr>
        <sz val="12"/>
        <color theme="1"/>
        <rFont val="宋体"/>
        <charset val="134"/>
      </rPr>
      <t>柳州市雀儿山公园鸟类生态绿地建设</t>
    </r>
  </si>
  <si>
    <r>
      <rPr>
        <sz val="12"/>
        <color theme="1"/>
        <rFont val="宋体"/>
        <charset val="134"/>
      </rPr>
      <t>雀山公园管理处</t>
    </r>
  </si>
  <si>
    <r>
      <rPr>
        <b/>
        <sz val="12"/>
        <color indexed="8"/>
        <rFont val="宋体"/>
        <charset val="134"/>
      </rPr>
      <t>环境治理专项</t>
    </r>
  </si>
  <si>
    <r>
      <rPr>
        <sz val="12"/>
        <color theme="1"/>
        <rFont val="宋体"/>
        <charset val="134"/>
      </rPr>
      <t>柳州市桂柳路生活垃圾转运站改扩建工程项目</t>
    </r>
  </si>
  <si>
    <r>
      <rPr>
        <sz val="12"/>
        <color theme="1"/>
        <rFont val="宋体"/>
        <charset val="134"/>
      </rPr>
      <t>环卫处</t>
    </r>
  </si>
  <si>
    <r>
      <rPr>
        <sz val="12"/>
        <color theme="1"/>
        <rFont val="宋体"/>
        <charset val="134"/>
      </rPr>
      <t>市城管执法局</t>
    </r>
  </si>
  <si>
    <r>
      <rPr>
        <sz val="12"/>
        <color theme="1"/>
        <rFont val="宋体"/>
        <charset val="134"/>
      </rPr>
      <t>市发展改革委</t>
    </r>
  </si>
  <si>
    <r>
      <rPr>
        <sz val="12"/>
        <color rgb="FF000000"/>
        <rFont val="宋体"/>
        <charset val="134"/>
      </rPr>
      <t>无需办理</t>
    </r>
  </si>
  <si>
    <r>
      <rPr>
        <sz val="12"/>
        <color rgb="FF000000"/>
        <rFont val="宋体"/>
        <charset val="134"/>
      </rPr>
      <t>一</t>
    </r>
  </si>
  <si>
    <r>
      <t>9</t>
    </r>
    <r>
      <rPr>
        <sz val="12"/>
        <color theme="1"/>
        <rFont val="宋体"/>
        <charset val="134"/>
      </rPr>
      <t>月</t>
    </r>
  </si>
  <si>
    <r>
      <rPr>
        <sz val="12"/>
        <color theme="1"/>
        <rFont val="宋体"/>
        <charset val="134"/>
      </rPr>
      <t>柳州市环卫车辆</t>
    </r>
    <r>
      <rPr>
        <sz val="12"/>
        <color theme="1"/>
        <rFont val="Times New Roman"/>
        <charset val="134"/>
      </rPr>
      <t>“</t>
    </r>
    <r>
      <rPr>
        <sz val="12"/>
        <color theme="1"/>
        <rFont val="宋体"/>
        <charset val="134"/>
      </rPr>
      <t>滴洒漏</t>
    </r>
    <r>
      <rPr>
        <sz val="12"/>
        <color theme="1"/>
        <rFont val="Times New Roman"/>
        <charset val="134"/>
      </rPr>
      <t>”</t>
    </r>
    <r>
      <rPr>
        <sz val="12"/>
        <color theme="1"/>
        <rFont val="宋体"/>
        <charset val="134"/>
      </rPr>
      <t>治理技改项目一期工程</t>
    </r>
  </si>
  <si>
    <r>
      <rPr>
        <sz val="12"/>
        <color theme="1"/>
        <rFont val="宋体"/>
        <charset val="134"/>
      </rPr>
      <t>各城区环卫所</t>
    </r>
  </si>
  <si>
    <r>
      <rPr>
        <sz val="12"/>
        <color theme="1"/>
        <rFont val="宋体"/>
        <charset val="134"/>
      </rPr>
      <t>柳州市南环路生活垃圾转运站除臭系统提升</t>
    </r>
  </si>
  <si>
    <r>
      <rPr>
        <sz val="12"/>
        <color theme="1"/>
        <rFont val="宋体"/>
        <charset val="134"/>
      </rPr>
      <t>新建</t>
    </r>
  </si>
  <si>
    <r>
      <rPr>
        <sz val="12"/>
        <color theme="1"/>
        <rFont val="宋体"/>
        <charset val="134"/>
      </rPr>
      <t>柳州市医疗废物处置能力综合提升改造项目</t>
    </r>
  </si>
  <si>
    <r>
      <rPr>
        <sz val="12"/>
        <color theme="1"/>
        <rFont val="宋体"/>
        <charset val="134"/>
      </rPr>
      <t>水务集团</t>
    </r>
  </si>
  <si>
    <r>
      <rPr>
        <sz val="12"/>
        <color theme="1"/>
        <rFont val="宋体"/>
        <charset val="134"/>
      </rPr>
      <t>市生态环境局</t>
    </r>
  </si>
  <si>
    <r>
      <rPr>
        <sz val="12"/>
        <color theme="1"/>
        <rFont val="宋体"/>
        <charset val="134"/>
      </rPr>
      <t>已备案</t>
    </r>
  </si>
  <si>
    <r>
      <rPr>
        <b/>
        <sz val="12"/>
        <color indexed="8"/>
        <rFont val="宋体"/>
        <charset val="134"/>
      </rPr>
      <t>大健康专项</t>
    </r>
  </si>
  <si>
    <r>
      <rPr>
        <sz val="12"/>
        <color theme="1"/>
        <rFont val="宋体"/>
        <charset val="134"/>
      </rPr>
      <t>柳州市疾控中心业务用房建设项目</t>
    </r>
    <r>
      <rPr>
        <sz val="12"/>
        <color theme="1"/>
        <rFont val="Times New Roman"/>
        <charset val="134"/>
      </rPr>
      <t>——</t>
    </r>
    <r>
      <rPr>
        <sz val="12"/>
        <color theme="1"/>
        <rFont val="宋体"/>
        <charset val="134"/>
      </rPr>
      <t>疾控门诊楼项目</t>
    </r>
  </si>
  <si>
    <r>
      <rPr>
        <sz val="12"/>
        <color theme="1"/>
        <rFont val="宋体"/>
        <charset val="134"/>
      </rPr>
      <t>疾控中心</t>
    </r>
  </si>
  <si>
    <r>
      <rPr>
        <sz val="12"/>
        <color theme="1"/>
        <rFont val="宋体"/>
        <charset val="134"/>
      </rPr>
      <t>市卫生健康委</t>
    </r>
  </si>
  <si>
    <r>
      <rPr>
        <sz val="12"/>
        <color theme="1"/>
        <rFont val="宋体"/>
        <charset val="134"/>
      </rPr>
      <t>柳州市鱼峰区荣军街道社区卫生服务中心普惠托育项目</t>
    </r>
  </si>
  <si>
    <r>
      <rPr>
        <sz val="12"/>
        <color theme="1"/>
        <rFont val="宋体"/>
        <charset val="134"/>
      </rPr>
      <t>鱼峰区荣军街道社区卫生服务中心</t>
    </r>
  </si>
  <si>
    <r>
      <t>4</t>
    </r>
    <r>
      <rPr>
        <sz val="12"/>
        <color rgb="FF000000"/>
        <rFont val="宋体"/>
        <charset val="134"/>
      </rPr>
      <t>月</t>
    </r>
  </si>
  <si>
    <r>
      <rPr>
        <sz val="12"/>
        <color rgb="FF000000"/>
        <rFont val="宋体"/>
        <charset val="134"/>
      </rPr>
      <t>鱼峰区发改局</t>
    </r>
  </si>
  <si>
    <r>
      <rPr>
        <sz val="12"/>
        <color theme="1"/>
        <rFont val="宋体"/>
        <charset val="134"/>
      </rPr>
      <t>柳州市柳南区革新托育园项目</t>
    </r>
  </si>
  <si>
    <r>
      <rPr>
        <sz val="12"/>
        <color theme="1"/>
        <rFont val="宋体"/>
        <charset val="134"/>
      </rPr>
      <t>柳南区卫健局</t>
    </r>
  </si>
  <si>
    <r>
      <rPr>
        <sz val="12"/>
        <color rgb="FF000000"/>
        <rFont val="宋体"/>
        <charset val="134"/>
      </rPr>
      <t>已完成</t>
    </r>
    <r>
      <rPr>
        <sz val="12"/>
        <color rgb="FF000000"/>
        <rFont val="Times New Roman"/>
        <charset val="134"/>
      </rPr>
      <t xml:space="preserve">
</t>
    </r>
  </si>
  <si>
    <r>
      <rPr>
        <sz val="12"/>
        <color rgb="FF000000"/>
        <rFont val="宋体"/>
        <charset val="134"/>
      </rPr>
      <t>柳南区发改局</t>
    </r>
  </si>
  <si>
    <r>
      <rPr>
        <sz val="12"/>
        <color theme="1"/>
        <rFont val="宋体"/>
        <charset val="134"/>
      </rPr>
      <t>柳州市中医医院柳侯院区医疗综合楼项目</t>
    </r>
  </si>
  <si>
    <r>
      <rPr>
        <sz val="12"/>
        <color theme="1"/>
        <rFont val="宋体"/>
        <charset val="134"/>
      </rPr>
      <t>中医医院</t>
    </r>
  </si>
  <si>
    <r>
      <rPr>
        <sz val="12"/>
        <color theme="1"/>
        <rFont val="宋体"/>
        <charset val="134"/>
      </rPr>
      <t>柳州市工人医院感染性疾病楼</t>
    </r>
  </si>
  <si>
    <r>
      <rPr>
        <sz val="12"/>
        <color theme="1"/>
        <rFont val="宋体"/>
        <charset val="134"/>
      </rPr>
      <t>柳州市儿童福利院提升改造工程</t>
    </r>
  </si>
  <si>
    <r>
      <rPr>
        <sz val="12"/>
        <color theme="1"/>
        <rFont val="宋体"/>
        <charset val="134"/>
      </rPr>
      <t>儿童福利院</t>
    </r>
  </si>
  <si>
    <r>
      <rPr>
        <sz val="12"/>
        <color theme="1"/>
        <rFont val="宋体"/>
        <charset val="134"/>
      </rPr>
      <t>市民政局</t>
    </r>
  </si>
  <si>
    <r>
      <rPr>
        <sz val="12"/>
        <color theme="1"/>
        <rFont val="宋体"/>
        <charset val="134"/>
      </rPr>
      <t>柳州市社会福利救助服务中心霞光大楼消防改造一期工程项目</t>
    </r>
  </si>
  <si>
    <r>
      <t>3</t>
    </r>
    <r>
      <rPr>
        <sz val="12"/>
        <rFont val="宋体"/>
        <charset val="134"/>
      </rPr>
      <t>月</t>
    </r>
  </si>
  <si>
    <r>
      <rPr>
        <sz val="12"/>
        <color theme="1"/>
        <rFont val="宋体"/>
        <charset val="134"/>
      </rPr>
      <t>柳州市社会福利院提升改造工程</t>
    </r>
  </si>
  <si>
    <r>
      <rPr>
        <sz val="12"/>
        <color theme="1"/>
        <rFont val="宋体"/>
        <charset val="134"/>
      </rPr>
      <t>社会福利院</t>
    </r>
  </si>
  <si>
    <r>
      <rPr>
        <sz val="12"/>
        <color theme="1"/>
        <rFont val="宋体"/>
        <charset val="134"/>
      </rPr>
      <t>柳江区</t>
    </r>
    <r>
      <rPr>
        <sz val="12"/>
        <color theme="1"/>
        <rFont val="Times New Roman"/>
        <charset val="134"/>
      </rPr>
      <t>2022</t>
    </r>
    <r>
      <rPr>
        <sz val="12"/>
        <color theme="1"/>
        <rFont val="宋体"/>
        <charset val="134"/>
      </rPr>
      <t>年居家养老服务中心项目</t>
    </r>
    <r>
      <rPr>
        <sz val="12"/>
        <color theme="1"/>
        <rFont val="Times New Roman"/>
        <charset val="134"/>
      </rPr>
      <t>(</t>
    </r>
    <r>
      <rPr>
        <sz val="12"/>
        <color theme="1"/>
        <rFont val="宋体"/>
        <charset val="134"/>
      </rPr>
      <t>兴柳社区</t>
    </r>
    <r>
      <rPr>
        <sz val="12"/>
        <color theme="1"/>
        <rFont val="Times New Roman"/>
        <charset val="134"/>
      </rPr>
      <t>)</t>
    </r>
  </si>
  <si>
    <r>
      <rPr>
        <sz val="12"/>
        <color theme="1"/>
        <rFont val="宋体"/>
        <charset val="134"/>
      </rPr>
      <t>柳江区民政局</t>
    </r>
  </si>
  <si>
    <r>
      <rPr>
        <sz val="12"/>
        <color theme="1"/>
        <rFont val="宋体"/>
        <charset val="134"/>
      </rPr>
      <t>柳北区</t>
    </r>
    <r>
      <rPr>
        <sz val="12"/>
        <color theme="1"/>
        <rFont val="Times New Roman"/>
        <charset val="134"/>
      </rPr>
      <t>2022</t>
    </r>
    <r>
      <rPr>
        <sz val="12"/>
        <color theme="1"/>
        <rFont val="宋体"/>
        <charset val="134"/>
      </rPr>
      <t>年居家养老服务中心项目（长风社区、跃进社区）</t>
    </r>
  </si>
  <si>
    <r>
      <rPr>
        <sz val="12"/>
        <color theme="1"/>
        <rFont val="宋体"/>
        <charset val="134"/>
      </rPr>
      <t>柳北区民政局</t>
    </r>
  </si>
  <si>
    <r>
      <rPr>
        <sz val="12"/>
        <color theme="1"/>
        <rFont val="宋体"/>
        <charset val="134"/>
      </rPr>
      <t>柳南区</t>
    </r>
    <r>
      <rPr>
        <sz val="12"/>
        <color theme="1"/>
        <rFont val="Times New Roman"/>
        <charset val="134"/>
      </rPr>
      <t>2022</t>
    </r>
    <r>
      <rPr>
        <sz val="12"/>
        <color theme="1"/>
        <rFont val="宋体"/>
        <charset val="134"/>
      </rPr>
      <t>年居家养老服务中心项目（香桃社区）</t>
    </r>
  </si>
  <si>
    <r>
      <rPr>
        <sz val="12"/>
        <color theme="1"/>
        <rFont val="宋体"/>
        <charset val="134"/>
      </rPr>
      <t>柳南区民政局</t>
    </r>
  </si>
  <si>
    <r>
      <rPr>
        <sz val="12"/>
        <color theme="1"/>
        <rFont val="宋体"/>
        <charset val="134"/>
      </rPr>
      <t>鱼峰区</t>
    </r>
    <r>
      <rPr>
        <sz val="12"/>
        <color theme="1"/>
        <rFont val="Times New Roman"/>
        <charset val="134"/>
      </rPr>
      <t>2022</t>
    </r>
    <r>
      <rPr>
        <sz val="12"/>
        <color theme="1"/>
        <rFont val="宋体"/>
        <charset val="134"/>
      </rPr>
      <t>年居家养老服务中心项目（鸣翠社区、洛维社区）</t>
    </r>
  </si>
  <si>
    <r>
      <rPr>
        <sz val="12"/>
        <color theme="1"/>
        <rFont val="宋体"/>
        <charset val="134"/>
      </rPr>
      <t>鱼峰区民政局</t>
    </r>
  </si>
  <si>
    <r>
      <rPr>
        <sz val="12"/>
        <color theme="1"/>
        <rFont val="宋体"/>
        <charset val="134"/>
      </rPr>
      <t>柳南区</t>
    </r>
    <r>
      <rPr>
        <sz val="12"/>
        <color theme="1"/>
        <rFont val="Times New Roman"/>
        <charset val="134"/>
      </rPr>
      <t>2022</t>
    </r>
    <r>
      <rPr>
        <sz val="12"/>
        <color theme="1"/>
        <rFont val="宋体"/>
        <charset val="134"/>
      </rPr>
      <t>年街道综合养老服务中心（南环街道）</t>
    </r>
  </si>
  <si>
    <r>
      <rPr>
        <sz val="12"/>
        <color theme="1"/>
        <rFont val="宋体"/>
        <charset val="134"/>
      </rPr>
      <t>城中区</t>
    </r>
    <r>
      <rPr>
        <sz val="12"/>
        <color theme="1"/>
        <rFont val="Times New Roman"/>
        <charset val="134"/>
      </rPr>
      <t>2022</t>
    </r>
    <r>
      <rPr>
        <sz val="12"/>
        <color theme="1"/>
        <rFont val="宋体"/>
        <charset val="134"/>
      </rPr>
      <t>年居家养老服务中心项目（春风社区、滨江府社区、文博社区、阳光</t>
    </r>
    <r>
      <rPr>
        <sz val="12"/>
        <color theme="1"/>
        <rFont val="Times New Roman"/>
        <charset val="134"/>
      </rPr>
      <t>100</t>
    </r>
    <r>
      <rPr>
        <sz val="12"/>
        <color theme="1"/>
        <rFont val="宋体"/>
        <charset val="134"/>
      </rPr>
      <t>社区）</t>
    </r>
  </si>
  <si>
    <r>
      <rPr>
        <sz val="12"/>
        <color theme="1"/>
        <rFont val="宋体"/>
        <charset val="134"/>
      </rPr>
      <t>城中区民政局</t>
    </r>
  </si>
  <si>
    <r>
      <rPr>
        <b/>
        <sz val="12"/>
        <color indexed="8"/>
        <rFont val="宋体"/>
        <charset val="134"/>
      </rPr>
      <t>教育基建专项</t>
    </r>
  </si>
  <si>
    <r>
      <rPr>
        <sz val="12"/>
        <color theme="1"/>
        <rFont val="宋体"/>
        <charset val="134"/>
      </rPr>
      <t>柳州市阳惠路小学</t>
    </r>
  </si>
  <si>
    <r>
      <rPr>
        <sz val="12"/>
        <color theme="1"/>
        <rFont val="宋体"/>
        <charset val="134"/>
      </rPr>
      <t>阳和工业新区管委会</t>
    </r>
  </si>
  <si>
    <r>
      <rPr>
        <sz val="12"/>
        <color theme="1"/>
        <rFont val="宋体"/>
        <charset val="134"/>
      </rPr>
      <t>市教育局</t>
    </r>
  </si>
  <si>
    <r>
      <rPr>
        <sz val="12"/>
        <color theme="1"/>
        <rFont val="宋体"/>
        <charset val="134"/>
      </rPr>
      <t>柳州市柳东新区明德中学</t>
    </r>
  </si>
  <si>
    <r>
      <rPr>
        <sz val="12"/>
        <color theme="1"/>
        <rFont val="宋体"/>
        <charset val="134"/>
      </rPr>
      <t>柳东新区管委会</t>
    </r>
  </si>
  <si>
    <r>
      <rPr>
        <sz val="12"/>
        <rFont val="宋体"/>
        <charset val="134"/>
      </rPr>
      <t>市自然资源和规划局柳东分局</t>
    </r>
  </si>
  <si>
    <r>
      <rPr>
        <sz val="12"/>
        <color theme="1"/>
        <rFont val="宋体"/>
        <charset val="134"/>
      </rPr>
      <t>柳东新区行政审批局</t>
    </r>
  </si>
  <si>
    <r>
      <rPr>
        <sz val="12"/>
        <color theme="1"/>
        <rFont val="宋体"/>
        <charset val="134"/>
      </rPr>
      <t>柳州市柳东新区明德小学</t>
    </r>
  </si>
  <si>
    <r>
      <rPr>
        <sz val="12"/>
        <color theme="1"/>
        <rFont val="宋体"/>
        <charset val="134"/>
      </rPr>
      <t>柳州市文博小学</t>
    </r>
  </si>
  <si>
    <r>
      <rPr>
        <sz val="12"/>
        <color theme="1"/>
        <rFont val="宋体"/>
        <charset val="134"/>
      </rPr>
      <t>城中区教育局</t>
    </r>
  </si>
  <si>
    <r>
      <rPr>
        <sz val="12"/>
        <color theme="1"/>
        <rFont val="宋体"/>
        <charset val="134"/>
      </rPr>
      <t>柳州市柳北区新白露中心校</t>
    </r>
  </si>
  <si>
    <r>
      <rPr>
        <sz val="12"/>
        <color theme="1"/>
        <rFont val="宋体"/>
        <charset val="134"/>
      </rPr>
      <t>柳北区教育局</t>
    </r>
  </si>
  <si>
    <r>
      <rPr>
        <sz val="12"/>
        <color theme="1"/>
        <rFont val="宋体"/>
        <charset val="134"/>
      </rPr>
      <t>柳州市柳北区实验中学</t>
    </r>
  </si>
  <si>
    <r>
      <rPr>
        <sz val="12"/>
        <color theme="1"/>
        <rFont val="宋体"/>
        <charset val="134"/>
      </rPr>
      <t>柳州高中柳南校区</t>
    </r>
    <r>
      <rPr>
        <sz val="12"/>
        <color theme="1"/>
        <rFont val="Times New Roman"/>
        <charset val="134"/>
      </rPr>
      <t>8#</t>
    </r>
    <r>
      <rPr>
        <sz val="12"/>
        <color theme="1"/>
        <rFont val="宋体"/>
        <charset val="134"/>
      </rPr>
      <t>学生宿舍</t>
    </r>
  </si>
  <si>
    <r>
      <rPr>
        <sz val="12"/>
        <color theme="1"/>
        <rFont val="宋体"/>
        <charset val="134"/>
      </rPr>
      <t>柳州高中</t>
    </r>
  </si>
  <si>
    <r>
      <rPr>
        <sz val="12"/>
        <color theme="1"/>
        <rFont val="宋体"/>
        <charset val="134"/>
      </rPr>
      <t>柳州市第十六中学服务综合楼</t>
    </r>
  </si>
  <si>
    <r>
      <rPr>
        <sz val="12"/>
        <color theme="1"/>
        <rFont val="宋体"/>
        <charset val="134"/>
      </rPr>
      <t>第十六中学</t>
    </r>
  </si>
  <si>
    <r>
      <rPr>
        <sz val="12"/>
        <color theme="1"/>
        <rFont val="宋体"/>
        <charset val="134"/>
      </rPr>
      <t>景行小学（总部）</t>
    </r>
    <r>
      <rPr>
        <sz val="12"/>
        <color theme="1"/>
        <rFont val="Times New Roman"/>
        <charset val="134"/>
      </rPr>
      <t>4#</t>
    </r>
    <r>
      <rPr>
        <sz val="12"/>
        <color theme="1"/>
        <rFont val="宋体"/>
        <charset val="134"/>
      </rPr>
      <t>教学综合楼</t>
    </r>
  </si>
  <si>
    <r>
      <rPr>
        <sz val="12"/>
        <color theme="1"/>
        <rFont val="宋体"/>
        <charset val="134"/>
      </rPr>
      <t>景行小学</t>
    </r>
  </si>
  <si>
    <r>
      <rPr>
        <sz val="12"/>
        <color theme="1"/>
        <rFont val="宋体"/>
        <charset val="134"/>
      </rPr>
      <t>柳州市第八中学（本部）</t>
    </r>
    <r>
      <rPr>
        <sz val="12"/>
        <color theme="1"/>
        <rFont val="Times New Roman"/>
        <charset val="134"/>
      </rPr>
      <t>2#</t>
    </r>
    <r>
      <rPr>
        <sz val="12"/>
        <color theme="1"/>
        <rFont val="宋体"/>
        <charset val="134"/>
      </rPr>
      <t>综合教学楼</t>
    </r>
  </si>
  <si>
    <r>
      <rPr>
        <sz val="12"/>
        <color theme="1"/>
        <rFont val="宋体"/>
        <charset val="134"/>
      </rPr>
      <t>第八中学</t>
    </r>
  </si>
  <si>
    <r>
      <rPr>
        <sz val="12"/>
        <color theme="1"/>
        <rFont val="宋体"/>
        <charset val="134"/>
      </rPr>
      <t>柳州市智美小学</t>
    </r>
    <r>
      <rPr>
        <sz val="12"/>
        <color theme="1"/>
        <rFont val="Times New Roman"/>
        <charset val="134"/>
      </rPr>
      <t>1#</t>
    </r>
    <r>
      <rPr>
        <sz val="12"/>
        <color theme="1"/>
        <rFont val="宋体"/>
        <charset val="134"/>
      </rPr>
      <t>至</t>
    </r>
    <r>
      <rPr>
        <sz val="12"/>
        <color theme="1"/>
        <rFont val="Times New Roman"/>
        <charset val="134"/>
      </rPr>
      <t>3#</t>
    </r>
    <r>
      <rPr>
        <sz val="12"/>
        <color theme="1"/>
        <rFont val="宋体"/>
        <charset val="134"/>
      </rPr>
      <t>教学楼改扩建</t>
    </r>
  </si>
  <si>
    <r>
      <rPr>
        <sz val="12"/>
        <color theme="1"/>
        <rFont val="宋体"/>
        <charset val="134"/>
      </rPr>
      <t>智美小学</t>
    </r>
  </si>
  <si>
    <r>
      <rPr>
        <sz val="12"/>
        <color theme="1"/>
        <rFont val="宋体"/>
        <charset val="134"/>
      </rPr>
      <t>柳州市第二十七中学</t>
    </r>
    <r>
      <rPr>
        <sz val="12"/>
        <color theme="1"/>
        <rFont val="Times New Roman"/>
        <charset val="134"/>
      </rPr>
      <t>1#</t>
    </r>
    <r>
      <rPr>
        <sz val="12"/>
        <color theme="1"/>
        <rFont val="宋体"/>
        <charset val="134"/>
      </rPr>
      <t>、</t>
    </r>
    <r>
      <rPr>
        <sz val="12"/>
        <color theme="1"/>
        <rFont val="Times New Roman"/>
        <charset val="134"/>
      </rPr>
      <t>2#</t>
    </r>
    <r>
      <rPr>
        <sz val="12"/>
        <color theme="1"/>
        <rFont val="宋体"/>
        <charset val="134"/>
      </rPr>
      <t>学生宿舍楼</t>
    </r>
  </si>
  <si>
    <r>
      <rPr>
        <sz val="12"/>
        <color theme="1"/>
        <rFont val="宋体"/>
        <charset val="134"/>
      </rPr>
      <t>第二十七中学</t>
    </r>
  </si>
  <si>
    <r>
      <rPr>
        <sz val="12"/>
        <color theme="1"/>
        <rFont val="宋体"/>
        <charset val="134"/>
      </rPr>
      <t>柳州市柳石路第四小学教学综合楼</t>
    </r>
  </si>
  <si>
    <r>
      <rPr>
        <sz val="12"/>
        <color theme="1"/>
        <rFont val="宋体"/>
        <charset val="134"/>
      </rPr>
      <t>柳石路第四小学</t>
    </r>
  </si>
  <si>
    <r>
      <rPr>
        <sz val="12"/>
        <color theme="1"/>
        <rFont val="宋体"/>
        <charset val="134"/>
      </rPr>
      <t>柳江区拉堡小学教育集团航岭校区</t>
    </r>
  </si>
  <si>
    <r>
      <rPr>
        <sz val="12"/>
        <color theme="1"/>
        <rFont val="宋体"/>
        <charset val="134"/>
      </rPr>
      <t>柳江区教育局</t>
    </r>
  </si>
  <si>
    <r>
      <rPr>
        <sz val="12"/>
        <rFont val="宋体"/>
        <charset val="134"/>
      </rPr>
      <t>柳江区发改局</t>
    </r>
  </si>
  <si>
    <r>
      <rPr>
        <sz val="12"/>
        <rFont val="宋体"/>
        <charset val="134"/>
      </rPr>
      <t>柳江区自然资源规划局</t>
    </r>
  </si>
  <si>
    <r>
      <rPr>
        <sz val="12"/>
        <rFont val="宋体"/>
        <charset val="134"/>
      </rPr>
      <t>柳江区行政审批局</t>
    </r>
  </si>
  <si>
    <r>
      <rPr>
        <sz val="12"/>
        <color theme="1"/>
        <rFont val="宋体"/>
        <charset val="134"/>
      </rPr>
      <t>广西柳州市柳北区</t>
    </r>
    <r>
      <rPr>
        <sz val="12"/>
        <color theme="1"/>
        <rFont val="Times New Roman"/>
        <charset val="134"/>
      </rPr>
      <t>2</t>
    </r>
    <r>
      <rPr>
        <sz val="12"/>
        <color theme="1"/>
        <rFont val="宋体"/>
        <charset val="134"/>
      </rPr>
      <t>所中学新建</t>
    </r>
    <r>
      <rPr>
        <sz val="12"/>
        <color theme="1"/>
        <rFont val="Times New Roman"/>
        <charset val="134"/>
      </rPr>
      <t>PPP</t>
    </r>
    <r>
      <rPr>
        <sz val="12"/>
        <color theme="1"/>
        <rFont val="宋体"/>
        <charset val="134"/>
      </rPr>
      <t>项目</t>
    </r>
  </si>
  <si>
    <r>
      <rPr>
        <sz val="12"/>
        <color theme="1"/>
        <rFont val="宋体"/>
        <charset val="134"/>
      </rPr>
      <t>北部生态新区管委会</t>
    </r>
    <r>
      <rPr>
        <sz val="12"/>
        <color theme="1"/>
        <rFont val="Times New Roman"/>
        <charset val="134"/>
      </rPr>
      <t xml:space="preserve">
</t>
    </r>
    <r>
      <rPr>
        <sz val="12"/>
        <color theme="1"/>
        <rFont val="宋体"/>
        <charset val="134"/>
      </rPr>
      <t>第三中学</t>
    </r>
  </si>
  <si>
    <r>
      <rPr>
        <sz val="12"/>
        <color theme="1"/>
        <rFont val="宋体"/>
        <charset val="134"/>
      </rPr>
      <t>广西柳州市城中区</t>
    </r>
    <r>
      <rPr>
        <sz val="12"/>
        <color theme="1"/>
        <rFont val="Times New Roman"/>
        <charset val="134"/>
      </rPr>
      <t>4</t>
    </r>
    <r>
      <rPr>
        <sz val="12"/>
        <color theme="1"/>
        <rFont val="宋体"/>
        <charset val="134"/>
      </rPr>
      <t>所中学新建</t>
    </r>
    <r>
      <rPr>
        <sz val="12"/>
        <color theme="1"/>
        <rFont val="Times New Roman"/>
        <charset val="134"/>
      </rPr>
      <t>PPP</t>
    </r>
    <r>
      <rPr>
        <sz val="12"/>
        <color theme="1"/>
        <rFont val="宋体"/>
        <charset val="134"/>
      </rPr>
      <t>项目</t>
    </r>
  </si>
  <si>
    <r>
      <t>10</t>
    </r>
    <r>
      <rPr>
        <sz val="12"/>
        <rFont val="宋体"/>
        <charset val="134"/>
      </rPr>
      <t>月</t>
    </r>
  </si>
  <si>
    <r>
      <t>12</t>
    </r>
    <r>
      <rPr>
        <sz val="12"/>
        <color theme="1"/>
        <rFont val="宋体"/>
        <charset val="134"/>
      </rPr>
      <t>月</t>
    </r>
  </si>
  <si>
    <r>
      <rPr>
        <b/>
        <sz val="12"/>
        <color indexed="8"/>
        <rFont val="宋体"/>
        <charset val="134"/>
      </rPr>
      <t>安居工程专项</t>
    </r>
  </si>
  <si>
    <r>
      <rPr>
        <sz val="12"/>
        <color theme="1"/>
        <rFont val="宋体"/>
        <charset val="134"/>
      </rPr>
      <t>牛车坪村城中村改造</t>
    </r>
  </si>
  <si>
    <r>
      <rPr>
        <sz val="12"/>
        <color theme="1"/>
        <rFont val="宋体"/>
        <charset val="134"/>
      </rPr>
      <t>荣和集团</t>
    </r>
  </si>
  <si>
    <r>
      <rPr>
        <sz val="12"/>
        <color theme="1"/>
        <rFont val="宋体"/>
        <charset val="134"/>
      </rPr>
      <t>市住房城乡建设局</t>
    </r>
  </si>
  <si>
    <r>
      <rPr>
        <sz val="12"/>
        <color theme="1"/>
        <rFont val="宋体"/>
        <charset val="134"/>
      </rPr>
      <t>柳江区葛婆庙及周边片区熟化项目</t>
    </r>
  </si>
  <si>
    <r>
      <rPr>
        <sz val="12"/>
        <color theme="1"/>
        <rFont val="宋体"/>
        <charset val="134"/>
      </rPr>
      <t>柳北区</t>
    </r>
    <r>
      <rPr>
        <sz val="12"/>
        <color theme="1"/>
        <rFont val="Times New Roman"/>
        <charset val="134"/>
      </rPr>
      <t>2022</t>
    </r>
    <r>
      <rPr>
        <sz val="12"/>
        <color theme="1"/>
        <rFont val="宋体"/>
        <charset val="134"/>
      </rPr>
      <t>年老旧小区改造项目</t>
    </r>
  </si>
  <si>
    <r>
      <rPr>
        <sz val="12"/>
        <color theme="1"/>
        <rFont val="宋体"/>
        <charset val="134"/>
      </rPr>
      <t>新北集团</t>
    </r>
  </si>
  <si>
    <r>
      <t>2</t>
    </r>
    <r>
      <rPr>
        <sz val="12"/>
        <rFont val="宋体"/>
        <charset val="134"/>
      </rPr>
      <t>月</t>
    </r>
  </si>
  <si>
    <r>
      <rPr>
        <sz val="12"/>
        <rFont val="宋体"/>
        <charset val="134"/>
      </rPr>
      <t>柳北区发改局</t>
    </r>
  </si>
  <si>
    <r>
      <rPr>
        <sz val="12"/>
        <color theme="1"/>
        <rFont val="宋体"/>
        <charset val="134"/>
      </rPr>
      <t>鱼峰区</t>
    </r>
    <r>
      <rPr>
        <sz val="12"/>
        <color theme="1"/>
        <rFont val="Times New Roman"/>
        <charset val="134"/>
      </rPr>
      <t>2022</t>
    </r>
    <r>
      <rPr>
        <sz val="12"/>
        <color theme="1"/>
        <rFont val="宋体"/>
        <charset val="134"/>
      </rPr>
      <t>年老旧小区改造提升工程</t>
    </r>
  </si>
  <si>
    <r>
      <rPr>
        <sz val="12"/>
        <color theme="1"/>
        <rFont val="宋体"/>
        <charset val="134"/>
      </rPr>
      <t>龙翔集团</t>
    </r>
  </si>
  <si>
    <r>
      <rPr>
        <sz val="12"/>
        <rFont val="宋体"/>
        <charset val="134"/>
      </rPr>
      <t>鱼峰区发改局</t>
    </r>
  </si>
  <si>
    <r>
      <t>2022</t>
    </r>
    <r>
      <rPr>
        <sz val="12"/>
        <color theme="1"/>
        <rFont val="宋体"/>
        <charset val="134"/>
      </rPr>
      <t>年柳州市城中区老旧小区改造工程二期</t>
    </r>
  </si>
  <si>
    <r>
      <rPr>
        <sz val="12"/>
        <color theme="1"/>
        <rFont val="宋体"/>
        <charset val="134"/>
      </rPr>
      <t>丰鑫公司</t>
    </r>
  </si>
  <si>
    <r>
      <rPr>
        <sz val="12"/>
        <rFont val="宋体"/>
        <charset val="134"/>
      </rPr>
      <t>城中区发改局</t>
    </r>
  </si>
  <si>
    <r>
      <t>2022</t>
    </r>
    <r>
      <rPr>
        <sz val="12"/>
        <color theme="1"/>
        <rFont val="宋体"/>
        <charset val="134"/>
      </rPr>
      <t>年柳江区老旧小区改造项目</t>
    </r>
  </si>
  <si>
    <r>
      <rPr>
        <sz val="12"/>
        <color theme="1"/>
        <rFont val="宋体"/>
        <charset val="134"/>
      </rPr>
      <t>柳江区住房城乡建设局</t>
    </r>
  </si>
  <si>
    <r>
      <rPr>
        <sz val="12"/>
        <color theme="1"/>
        <rFont val="宋体"/>
        <charset val="134"/>
      </rPr>
      <t>柳南区</t>
    </r>
    <r>
      <rPr>
        <sz val="12"/>
        <color theme="1"/>
        <rFont val="Times New Roman"/>
        <charset val="134"/>
      </rPr>
      <t>2022</t>
    </r>
    <r>
      <rPr>
        <sz val="12"/>
        <color theme="1"/>
        <rFont val="宋体"/>
        <charset val="134"/>
      </rPr>
      <t>年老旧小区改造项目</t>
    </r>
  </si>
  <si>
    <r>
      <rPr>
        <sz val="12"/>
        <color theme="1"/>
        <rFont val="宋体"/>
        <charset val="134"/>
      </rPr>
      <t>元信投资有限公司</t>
    </r>
  </si>
  <si>
    <r>
      <rPr>
        <sz val="12"/>
        <rFont val="宋体"/>
        <charset val="134"/>
      </rPr>
      <t>柳南区发改局</t>
    </r>
  </si>
  <si>
    <r>
      <rPr>
        <sz val="12"/>
        <color theme="1"/>
        <rFont val="宋体"/>
        <charset val="134"/>
      </rPr>
      <t>柳州市</t>
    </r>
    <r>
      <rPr>
        <sz val="12"/>
        <color theme="1"/>
        <rFont val="Times New Roman"/>
        <charset val="134"/>
      </rPr>
      <t>2022</t>
    </r>
    <r>
      <rPr>
        <sz val="12"/>
        <color theme="1"/>
        <rFont val="宋体"/>
        <charset val="134"/>
      </rPr>
      <t>年市本级老旧小区改造项目</t>
    </r>
  </si>
  <si>
    <r>
      <rPr>
        <sz val="12"/>
        <color theme="1"/>
        <rFont val="宋体"/>
        <charset val="134"/>
      </rPr>
      <t>鑫泰公司</t>
    </r>
  </si>
  <si>
    <r>
      <rPr>
        <sz val="12"/>
        <rFont val="宋体"/>
        <charset val="134"/>
      </rPr>
      <t>各城区发展改革局</t>
    </r>
  </si>
  <si>
    <r>
      <rPr>
        <sz val="12"/>
        <color theme="1"/>
        <rFont val="宋体"/>
        <charset val="134"/>
      </rPr>
      <t>体育路</t>
    </r>
    <r>
      <rPr>
        <sz val="12"/>
        <color theme="1"/>
        <rFont val="Times New Roman"/>
        <charset val="134"/>
      </rPr>
      <t>2</t>
    </r>
    <r>
      <rPr>
        <sz val="12"/>
        <color theme="1"/>
        <rFont val="宋体"/>
        <charset val="134"/>
      </rPr>
      <t>号保障性租赁住房项目</t>
    </r>
  </si>
  <si>
    <r>
      <rPr>
        <b/>
        <sz val="12"/>
        <color indexed="8"/>
        <rFont val="宋体"/>
        <charset val="134"/>
      </rPr>
      <t>智慧城市专项</t>
    </r>
  </si>
  <si>
    <r>
      <rPr>
        <sz val="12"/>
        <color theme="1"/>
        <rFont val="宋体"/>
        <charset val="134"/>
      </rPr>
      <t>电子政务云平台</t>
    </r>
    <r>
      <rPr>
        <sz val="12"/>
        <color theme="1"/>
        <rFont val="Times New Roman"/>
        <charset val="134"/>
      </rPr>
      <t>2022-2027</t>
    </r>
    <r>
      <rPr>
        <sz val="12"/>
        <color theme="1"/>
        <rFont val="宋体"/>
        <charset val="134"/>
      </rPr>
      <t>年租用项目</t>
    </r>
  </si>
  <si>
    <r>
      <rPr>
        <sz val="12"/>
        <color theme="1"/>
        <rFont val="宋体"/>
        <charset val="134"/>
      </rPr>
      <t>信息中心</t>
    </r>
  </si>
  <si>
    <r>
      <rPr>
        <sz val="12"/>
        <color theme="1"/>
        <rFont val="宋体"/>
        <charset val="134"/>
      </rPr>
      <t>市大数据发展局</t>
    </r>
  </si>
  <si>
    <r>
      <rPr>
        <sz val="12"/>
        <rFont val="宋体"/>
        <charset val="134"/>
      </rPr>
      <t>无需办理</t>
    </r>
  </si>
  <si>
    <r>
      <rPr>
        <sz val="12"/>
        <color theme="1"/>
        <rFont val="宋体"/>
        <charset val="134"/>
      </rPr>
      <t>柳州市综合办公系统运行服务项目</t>
    </r>
  </si>
  <si>
    <r>
      <rPr>
        <sz val="12"/>
        <color theme="1"/>
        <rFont val="宋体"/>
        <charset val="134"/>
      </rPr>
      <t>政务数据治理项目</t>
    </r>
  </si>
  <si>
    <r>
      <rPr>
        <sz val="12"/>
        <color theme="1"/>
        <rFont val="宋体"/>
        <charset val="134"/>
      </rPr>
      <t>大数据核心数据安全防护平台</t>
    </r>
  </si>
  <si>
    <r>
      <rPr>
        <sz val="12"/>
        <color theme="1"/>
        <rFont val="宋体"/>
        <charset val="134"/>
      </rPr>
      <t>柳州市</t>
    </r>
    <r>
      <rPr>
        <sz val="12"/>
        <color theme="1"/>
        <rFont val="Times New Roman"/>
        <charset val="134"/>
      </rPr>
      <t>“</t>
    </r>
    <r>
      <rPr>
        <sz val="12"/>
        <color theme="1"/>
        <rFont val="宋体"/>
        <charset val="134"/>
      </rPr>
      <t>互联网</t>
    </r>
    <r>
      <rPr>
        <sz val="12"/>
        <color theme="1"/>
        <rFont val="Times New Roman"/>
        <charset val="134"/>
      </rPr>
      <t>+</t>
    </r>
    <r>
      <rPr>
        <sz val="12"/>
        <color theme="1"/>
        <rFont val="宋体"/>
        <charset val="134"/>
      </rPr>
      <t>人社</t>
    </r>
    <r>
      <rPr>
        <sz val="12"/>
        <color theme="1"/>
        <rFont val="Times New Roman"/>
        <charset val="134"/>
      </rPr>
      <t>”</t>
    </r>
    <r>
      <rPr>
        <sz val="12"/>
        <color theme="1"/>
        <rFont val="宋体"/>
        <charset val="134"/>
      </rPr>
      <t>三期</t>
    </r>
  </si>
  <si>
    <r>
      <rPr>
        <sz val="12"/>
        <color theme="1"/>
        <rFont val="宋体"/>
        <charset val="134"/>
      </rPr>
      <t>市人力资源社会保障局</t>
    </r>
  </si>
  <si>
    <r>
      <rPr>
        <b/>
        <sz val="12"/>
        <color indexed="8"/>
        <rFont val="宋体"/>
        <charset val="134"/>
      </rPr>
      <t>公共服务设施专项</t>
    </r>
  </si>
  <si>
    <r>
      <rPr>
        <sz val="12"/>
        <color theme="1"/>
        <rFont val="宋体"/>
        <charset val="134"/>
      </rPr>
      <t>柳州市公安局交通事故技术鉴定所业务综合楼工程</t>
    </r>
  </si>
  <si>
    <r>
      <rPr>
        <sz val="12"/>
        <rFont val="宋体"/>
        <charset val="134"/>
      </rPr>
      <t>市交警支队</t>
    </r>
  </si>
  <si>
    <r>
      <rPr>
        <sz val="12"/>
        <rFont val="宋体"/>
        <charset val="134"/>
      </rPr>
      <t>市公安局</t>
    </r>
  </si>
  <si>
    <r>
      <rPr>
        <sz val="12"/>
        <color theme="1"/>
        <rFont val="宋体"/>
        <charset val="134"/>
      </rPr>
      <t>柳州市行政拘留所迁建</t>
    </r>
  </si>
  <si>
    <r>
      <rPr>
        <sz val="12"/>
        <color theme="1"/>
        <rFont val="宋体"/>
        <charset val="134"/>
      </rPr>
      <t>市公安局</t>
    </r>
  </si>
  <si>
    <r>
      <rPr>
        <sz val="12"/>
        <color theme="1"/>
        <rFont val="宋体"/>
        <charset val="134"/>
      </rPr>
      <t>柳州市警犬训练基地迁建</t>
    </r>
  </si>
  <si>
    <r>
      <rPr>
        <sz val="12"/>
        <color theme="1"/>
        <rFont val="宋体"/>
        <charset val="134"/>
      </rPr>
      <t>东通公司</t>
    </r>
  </si>
  <si>
    <r>
      <rPr>
        <sz val="12"/>
        <color theme="1"/>
        <rFont val="宋体"/>
        <charset val="134"/>
      </rPr>
      <t>柳州市公安局鱼峰分局业务技术用房改造项目</t>
    </r>
  </si>
  <si>
    <r>
      <rPr>
        <sz val="12"/>
        <color theme="1"/>
        <rFont val="宋体"/>
        <charset val="134"/>
      </rPr>
      <t>市公安局鱼峰分局</t>
    </r>
  </si>
  <si>
    <r>
      <rPr>
        <sz val="12"/>
        <color theme="1"/>
        <rFont val="宋体"/>
        <charset val="134"/>
      </rPr>
      <t>柳州市柳北区人民法院综合审判大楼改造工程项目</t>
    </r>
  </si>
  <si>
    <r>
      <rPr>
        <sz val="12"/>
        <color theme="1"/>
        <rFont val="宋体"/>
        <charset val="134"/>
      </rPr>
      <t>柳北区人民法院</t>
    </r>
  </si>
  <si>
    <r>
      <rPr>
        <sz val="12"/>
        <color theme="1"/>
        <rFont val="宋体"/>
        <charset val="134"/>
      </rPr>
      <t>柳州市融安县人民法院诉讼服务中心项目</t>
    </r>
  </si>
  <si>
    <r>
      <rPr>
        <sz val="12"/>
        <color theme="1"/>
        <rFont val="宋体"/>
        <charset val="134"/>
      </rPr>
      <t>融安县人民法院</t>
    </r>
  </si>
  <si>
    <r>
      <rPr>
        <sz val="12"/>
        <color theme="1"/>
        <rFont val="宋体"/>
        <charset val="134"/>
      </rPr>
      <t>柳州市人民检察院两级院听证室建设项目</t>
    </r>
  </si>
  <si>
    <r>
      <rPr>
        <sz val="12"/>
        <color theme="1"/>
        <rFont val="宋体"/>
        <charset val="134"/>
      </rPr>
      <t>市人民检察院</t>
    </r>
  </si>
  <si>
    <r>
      <rPr>
        <sz val="12"/>
        <color theme="1"/>
        <rFont val="宋体"/>
        <charset val="134"/>
      </rPr>
      <t>市妇女儿童发展中心改造项目</t>
    </r>
  </si>
  <si>
    <r>
      <rPr>
        <sz val="12"/>
        <color theme="1"/>
        <rFont val="宋体"/>
        <charset val="134"/>
      </rPr>
      <t>市机关事务管理局</t>
    </r>
  </si>
  <si>
    <r>
      <rPr>
        <sz val="12"/>
        <color theme="1"/>
        <rFont val="宋体"/>
        <charset val="134"/>
      </rPr>
      <t>柳州市建设工程质量安全管理中心维修改造项目</t>
    </r>
  </si>
  <si>
    <r>
      <rPr>
        <sz val="12"/>
        <color theme="1"/>
        <rFont val="宋体"/>
        <charset val="134"/>
      </rPr>
      <t>柳州市司法局办公大楼综合改造项目</t>
    </r>
  </si>
  <si>
    <r>
      <rPr>
        <sz val="12"/>
        <color theme="1"/>
        <rFont val="宋体"/>
        <charset val="134"/>
      </rPr>
      <t>市委大院综合改造项目</t>
    </r>
  </si>
  <si>
    <r>
      <rPr>
        <b/>
        <sz val="12"/>
        <color indexed="8"/>
        <rFont val="宋体"/>
        <charset val="134"/>
      </rPr>
      <t>应急储备专项</t>
    </r>
  </si>
  <si>
    <r>
      <rPr>
        <sz val="12"/>
        <color theme="1"/>
        <rFont val="宋体"/>
        <charset val="134"/>
      </rPr>
      <t>柳州市人民防空技能宣传教育基地</t>
    </r>
  </si>
  <si>
    <r>
      <rPr>
        <sz val="12"/>
        <color theme="1"/>
        <rFont val="宋体"/>
        <charset val="134"/>
      </rPr>
      <t>市人防办</t>
    </r>
  </si>
  <si>
    <r>
      <rPr>
        <sz val="12"/>
        <color indexed="8"/>
        <rFont val="宋体"/>
        <charset val="134"/>
      </rPr>
      <t>备注：部分项目不需办理投资许可、规划、用地许可、施工许可，不列入本表</t>
    </r>
  </si>
  <si>
    <t>TONG</t>
  </si>
</sst>
</file>

<file path=xl/styles.xml><?xml version="1.0" encoding="utf-8"?>
<styleSheet xmlns="http://schemas.openxmlformats.org/spreadsheetml/2006/main">
  <numFmts count="14">
    <numFmt numFmtId="176" formatCode="#,##0_);[Red]\(#,##0\)"/>
    <numFmt numFmtId="177" formatCode="0_);[Red]\(0\)"/>
    <numFmt numFmtId="178" formatCode="0.00_ "/>
    <numFmt numFmtId="179" formatCode="yyyy&quot;年&quot;m&quot;月&quot;d&quot;日&quot;;@"/>
    <numFmt numFmtId="44" formatCode="_ &quot;￥&quot;* #,##0.00_ ;_ &quot;￥&quot;* \-#,##0.00_ ;_ &quot;￥&quot;* &quot;-&quot;??_ ;_ @_ "/>
    <numFmt numFmtId="180" formatCode="0.0%"/>
    <numFmt numFmtId="181" formatCode="000000"/>
    <numFmt numFmtId="41" formatCode="_ * #,##0_ ;_ * \-#,##0_ ;_ * &quot;-&quot;_ ;_ @_ "/>
    <numFmt numFmtId="182" formatCode="#,##0_ "/>
    <numFmt numFmtId="42" formatCode="_ &quot;￥&quot;* #,##0_ ;_ &quot;￥&quot;* \-#,##0_ ;_ &quot;￥&quot;* &quot;-&quot;_ ;_ @_ "/>
    <numFmt numFmtId="183" formatCode="0.00_);[Red]\(0.00\)"/>
    <numFmt numFmtId="184" formatCode="#,##0;[Red]#,##0"/>
    <numFmt numFmtId="43" formatCode="_ * #,##0.00_ ;_ * \-#,##0.00_ ;_ * &quot;-&quot;??_ ;_ @_ "/>
    <numFmt numFmtId="185" formatCode="0_ "/>
  </numFmts>
  <fonts count="65">
    <font>
      <sz val="11"/>
      <color theme="1"/>
      <name val="宋体"/>
      <charset val="134"/>
      <scheme val="minor"/>
    </font>
    <font>
      <sz val="12"/>
      <name val="宋体"/>
      <charset val="134"/>
    </font>
    <font>
      <sz val="12"/>
      <color indexed="8"/>
      <name val="宋体"/>
      <charset val="134"/>
    </font>
    <font>
      <b/>
      <sz val="12"/>
      <color indexed="8"/>
      <name val="宋体"/>
      <charset val="134"/>
    </font>
    <font>
      <sz val="12"/>
      <color theme="1"/>
      <name val="宋体"/>
      <charset val="134"/>
    </font>
    <font>
      <sz val="14"/>
      <color indexed="8"/>
      <name val="方正黑体_GBK"/>
      <charset val="134"/>
    </font>
    <font>
      <sz val="14"/>
      <color indexed="8"/>
      <name val="Times New Roman"/>
      <charset val="134"/>
    </font>
    <font>
      <sz val="12"/>
      <color indexed="8"/>
      <name val="Times New Roman"/>
      <charset val="134"/>
    </font>
    <font>
      <sz val="20"/>
      <color indexed="8"/>
      <name val="Times New Roman"/>
      <charset val="134"/>
    </font>
    <font>
      <b/>
      <sz val="12"/>
      <color indexed="8"/>
      <name val="Times New Roman"/>
      <charset val="134"/>
    </font>
    <font>
      <sz val="12"/>
      <color theme="1"/>
      <name val="Times New Roman"/>
      <charset val="134"/>
    </font>
    <font>
      <sz val="12"/>
      <name val="Times New Roman"/>
      <charset val="134"/>
    </font>
    <font>
      <b/>
      <sz val="12"/>
      <color theme="1"/>
      <name val="Times New Roman"/>
      <charset val="134"/>
    </font>
    <font>
      <sz val="11"/>
      <name val="Times New Roman"/>
      <charset val="0"/>
    </font>
    <font>
      <sz val="12"/>
      <color rgb="FF000000"/>
      <name val="Times New Roman"/>
      <charset val="134"/>
    </font>
    <font>
      <b/>
      <sz val="12"/>
      <name val="宋体"/>
      <charset val="134"/>
    </font>
    <font>
      <sz val="20"/>
      <name val="黑体"/>
      <charset val="134"/>
    </font>
    <font>
      <b/>
      <sz val="20"/>
      <color indexed="8"/>
      <name val="黑体"/>
      <charset val="134"/>
    </font>
    <font>
      <sz val="11"/>
      <name val="宋体"/>
      <charset val="134"/>
    </font>
    <font>
      <sz val="10"/>
      <name val="楷体_GB2312"/>
      <charset val="134"/>
    </font>
    <font>
      <sz val="12"/>
      <color indexed="10"/>
      <name val="宋体"/>
      <charset val="134"/>
    </font>
    <font>
      <sz val="12"/>
      <name val="SimSun"/>
      <charset val="134"/>
    </font>
    <font>
      <sz val="16"/>
      <name val="SimSun"/>
      <charset val="134"/>
    </font>
    <font>
      <sz val="10"/>
      <name val="宋体"/>
      <charset val="134"/>
    </font>
    <font>
      <sz val="10"/>
      <color indexed="30"/>
      <name val="宋体"/>
      <charset val="134"/>
    </font>
    <font>
      <sz val="10"/>
      <color indexed="10"/>
      <name val="宋体"/>
      <charset val="134"/>
    </font>
    <font>
      <b/>
      <sz val="9"/>
      <name val="宋体"/>
      <charset val="134"/>
    </font>
    <font>
      <b/>
      <sz val="10"/>
      <name val="宋体"/>
      <charset val="134"/>
    </font>
    <font>
      <sz val="11"/>
      <color indexed="8"/>
      <name val="宋体"/>
      <charset val="134"/>
    </font>
    <font>
      <sz val="11"/>
      <color indexed="10"/>
      <name val="宋体"/>
      <charset val="134"/>
    </font>
    <font>
      <b/>
      <sz val="11"/>
      <color indexed="8"/>
      <name val="宋体"/>
      <charset val="134"/>
    </font>
    <font>
      <sz val="11"/>
      <name val="Arial"/>
      <charset val="134"/>
    </font>
    <font>
      <b/>
      <sz val="11"/>
      <name val="宋体"/>
      <charset val="134"/>
    </font>
    <font>
      <sz val="9"/>
      <name val="宋体"/>
      <charset val="134"/>
    </font>
    <font>
      <sz val="14"/>
      <name val="宋体"/>
      <charset val="134"/>
    </font>
    <font>
      <sz val="11"/>
      <color theme="1"/>
      <name val="宋体"/>
      <charset val="0"/>
      <scheme val="minor"/>
    </font>
    <font>
      <sz val="11"/>
      <color rgb="FF000000"/>
      <name val="宋体"/>
      <charset val="134"/>
    </font>
    <font>
      <b/>
      <sz val="13"/>
      <color theme="3"/>
      <name val="宋体"/>
      <charset val="134"/>
      <scheme val="minor"/>
    </font>
    <font>
      <b/>
      <sz val="11"/>
      <color rgb="FF3F3F3F"/>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sz val="10"/>
      <color rgb="FF000000"/>
      <name val="Times New Roman"/>
      <charset val="134"/>
    </font>
    <font>
      <b/>
      <sz val="11"/>
      <color rgb="FFFA7D00"/>
      <name val="宋体"/>
      <charset val="0"/>
      <scheme val="minor"/>
    </font>
    <font>
      <sz val="10"/>
      <color indexed="8"/>
      <name val="Times New Roman"/>
      <charset val="134"/>
    </font>
    <font>
      <sz val="11"/>
      <color theme="1"/>
      <name val="等线"/>
      <charset val="134"/>
    </font>
    <font>
      <sz val="11"/>
      <color rgb="FFFF0000"/>
      <name val="宋体"/>
      <charset val="0"/>
      <scheme val="minor"/>
    </font>
    <font>
      <b/>
      <sz val="15"/>
      <color theme="3"/>
      <name val="宋体"/>
      <charset val="134"/>
      <scheme val="minor"/>
    </font>
    <font>
      <sz val="11"/>
      <color rgb="FF3F3F76"/>
      <name val="宋体"/>
      <charset val="0"/>
      <scheme val="minor"/>
    </font>
    <font>
      <sz val="11"/>
      <color theme="1"/>
      <name val="Tahoma"/>
      <charset val="134"/>
    </font>
    <font>
      <sz val="11"/>
      <color rgb="FFFA7D00"/>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sz val="20"/>
      <color indexed="8"/>
      <name val="方正小标宋简体"/>
      <charset val="134"/>
    </font>
    <font>
      <b/>
      <sz val="12"/>
      <color theme="1"/>
      <name val="宋体"/>
      <charset val="134"/>
    </font>
    <font>
      <sz val="11"/>
      <name val="宋体"/>
      <charset val="0"/>
    </font>
    <font>
      <sz val="12"/>
      <color rgb="FF000000"/>
      <name val="宋体"/>
      <charset val="134"/>
    </font>
    <font>
      <sz val="9"/>
      <name val="宋体"/>
      <charset val="134"/>
    </font>
    <font>
      <b/>
      <sz val="9"/>
      <name val="宋体"/>
      <charset val="134"/>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11"/>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indexed="2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799981688894314"/>
        <bgColor indexed="64"/>
      </patternFill>
    </fill>
  </fills>
  <borders count="29">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thin">
        <color auto="true"/>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thin">
        <color auto="true"/>
      </left>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medium">
        <color auto="true"/>
      </left>
      <right style="thin">
        <color auto="true"/>
      </right>
      <top style="thin">
        <color auto="true"/>
      </top>
      <bottom style="medium">
        <color auto="true"/>
      </bottom>
      <diagonal/>
    </border>
    <border>
      <left style="thin">
        <color auto="true"/>
      </left>
      <right style="thin">
        <color auto="true"/>
      </right>
      <top style="thin">
        <color auto="true"/>
      </top>
      <bottom style="medium">
        <color auto="true"/>
      </bottom>
      <diagonal/>
    </border>
    <border>
      <left style="thin">
        <color auto="true"/>
      </left>
      <right/>
      <top style="thin">
        <color auto="true"/>
      </top>
      <bottom style="medium">
        <color auto="true"/>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style="thin">
        <color auto="true"/>
      </left>
      <right style="medium">
        <color auto="true"/>
      </right>
      <top style="thin">
        <color auto="true"/>
      </top>
      <bottom style="medium">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169">
    <xf numFmtId="0" fontId="0" fillId="0" borderId="0">
      <alignment vertical="center"/>
    </xf>
    <xf numFmtId="0" fontId="28" fillId="0" borderId="0">
      <alignment vertical="center"/>
    </xf>
    <xf numFmtId="0" fontId="1" fillId="0" borderId="0"/>
    <xf numFmtId="0" fontId="1" fillId="0" borderId="0">
      <protection locked="false"/>
    </xf>
    <xf numFmtId="0" fontId="36" fillId="0" borderId="0">
      <protection locked="false"/>
    </xf>
    <xf numFmtId="0" fontId="1" fillId="0" borderId="0">
      <alignment vertical="center"/>
    </xf>
    <xf numFmtId="0" fontId="1" fillId="0" borderId="0">
      <alignment vertical="center"/>
    </xf>
    <xf numFmtId="0" fontId="1" fillId="0" borderId="0">
      <alignment vertical="center"/>
    </xf>
    <xf numFmtId="0" fontId="1" fillId="0" borderId="0" applyProtection="false"/>
    <xf numFmtId="0" fontId="1" fillId="0" borderId="0"/>
    <xf numFmtId="0" fontId="1" fillId="0" borderId="0"/>
    <xf numFmtId="0" fontId="48" fillId="0" borderId="0">
      <alignment vertical="center"/>
    </xf>
    <xf numFmtId="0" fontId="0" fillId="0" borderId="0">
      <alignment vertical="center"/>
    </xf>
    <xf numFmtId="0" fontId="1" fillId="0" borderId="0" applyProtection="false"/>
    <xf numFmtId="0" fontId="0" fillId="0" borderId="0"/>
    <xf numFmtId="0" fontId="28" fillId="0" borderId="0"/>
    <xf numFmtId="0" fontId="0" fillId="0" borderId="0"/>
    <xf numFmtId="0" fontId="0" fillId="0" borderId="0">
      <alignment vertical="center"/>
    </xf>
    <xf numFmtId="0" fontId="1" fillId="0" borderId="0">
      <protection locked="false"/>
    </xf>
    <xf numFmtId="0" fontId="0" fillId="0" borderId="0">
      <alignment vertical="center"/>
    </xf>
    <xf numFmtId="0" fontId="1" fillId="0" borderId="0"/>
    <xf numFmtId="0" fontId="28" fillId="0" borderId="0" applyProtection="false"/>
    <xf numFmtId="0" fontId="1" fillId="0" borderId="0"/>
    <xf numFmtId="0" fontId="15" fillId="0" borderId="0"/>
    <xf numFmtId="0" fontId="28" fillId="0" borderId="0" applyProtection="false">
      <alignment vertical="center"/>
    </xf>
    <xf numFmtId="0" fontId="1" fillId="0" borderId="0">
      <alignment vertical="center"/>
    </xf>
    <xf numFmtId="0" fontId="28" fillId="0" borderId="0" applyProtection="false">
      <alignment vertical="center"/>
    </xf>
    <xf numFmtId="0" fontId="0" fillId="0" borderId="0">
      <alignment vertical="center"/>
    </xf>
    <xf numFmtId="0" fontId="0" fillId="0" borderId="0">
      <alignment vertical="center"/>
    </xf>
    <xf numFmtId="0" fontId="47" fillId="0" borderId="0"/>
    <xf numFmtId="0" fontId="0" fillId="0" borderId="0"/>
    <xf numFmtId="0" fontId="28" fillId="0" borderId="0" applyProtection="false">
      <alignment vertical="center"/>
    </xf>
    <xf numFmtId="0" fontId="0" fillId="0" borderId="0"/>
    <xf numFmtId="0" fontId="28" fillId="0" borderId="0" applyNumberFormat="false" applyFill="false" applyBorder="false" applyProtection="false"/>
    <xf numFmtId="0" fontId="28" fillId="0" borderId="0" applyNumberFormat="false" applyFill="false" applyBorder="false" applyProtection="false"/>
    <xf numFmtId="0" fontId="36" fillId="0" borderId="0">
      <protection locked="false"/>
    </xf>
    <xf numFmtId="0" fontId="36" fillId="0" borderId="0">
      <protection locked="false"/>
    </xf>
    <xf numFmtId="0" fontId="1" fillId="0" borderId="0"/>
    <xf numFmtId="0" fontId="0" fillId="0" borderId="0">
      <alignment vertical="center"/>
    </xf>
    <xf numFmtId="0" fontId="36" fillId="0" borderId="0">
      <protection locked="false"/>
    </xf>
    <xf numFmtId="0" fontId="36" fillId="0" borderId="0">
      <protection locked="false"/>
    </xf>
    <xf numFmtId="0" fontId="0" fillId="0" borderId="0"/>
    <xf numFmtId="0" fontId="0" fillId="0" borderId="0">
      <alignment vertical="center"/>
    </xf>
    <xf numFmtId="0" fontId="0" fillId="0" borderId="0">
      <alignment vertical="center"/>
    </xf>
    <xf numFmtId="0" fontId="45" fillId="0" borderId="0"/>
    <xf numFmtId="0" fontId="35" fillId="21" borderId="0" applyNumberFormat="false" applyBorder="false" applyAlignment="false" applyProtection="false">
      <alignment vertical="center"/>
    </xf>
    <xf numFmtId="0" fontId="1" fillId="0" borderId="0"/>
    <xf numFmtId="0" fontId="40" fillId="15" borderId="0" applyNumberFormat="false" applyBorder="false" applyAlignment="false" applyProtection="false">
      <alignment vertical="center"/>
    </xf>
    <xf numFmtId="0" fontId="35" fillId="24" borderId="0" applyNumberFormat="false" applyBorder="false" applyAlignment="false" applyProtection="false">
      <alignment vertical="center"/>
    </xf>
    <xf numFmtId="0" fontId="51" fillId="25" borderId="25" applyNumberFormat="false" applyAlignment="false" applyProtection="false">
      <alignment vertical="center"/>
    </xf>
    <xf numFmtId="0" fontId="35" fillId="26" borderId="0" applyNumberFormat="false" applyBorder="false" applyAlignment="false" applyProtection="false">
      <alignment vertical="center"/>
    </xf>
    <xf numFmtId="0" fontId="1" fillId="0" borderId="0"/>
    <xf numFmtId="0" fontId="1" fillId="0" borderId="0" applyProtection="false"/>
    <xf numFmtId="0" fontId="40"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0" fillId="16" borderId="0" applyNumberFormat="false" applyBorder="false" applyAlignment="false" applyProtection="false">
      <alignment vertical="center"/>
    </xf>
    <xf numFmtId="0" fontId="40" fillId="22" borderId="0" applyNumberFormat="false" applyBorder="false" applyAlignment="false" applyProtection="false">
      <alignment vertical="center"/>
    </xf>
    <xf numFmtId="0" fontId="28" fillId="0" borderId="0" applyNumberFormat="false" applyFill="false" applyBorder="false" applyProtection="false"/>
    <xf numFmtId="0" fontId="40" fillId="29" borderId="0" applyNumberFormat="false" applyBorder="false" applyAlignment="false" applyProtection="false">
      <alignment vertical="center"/>
    </xf>
    <xf numFmtId="0" fontId="40" fillId="17" borderId="0" applyNumberFormat="false" applyBorder="false" applyAlignment="false" applyProtection="false">
      <alignment vertical="center"/>
    </xf>
    <xf numFmtId="0" fontId="40" fillId="31" borderId="0" applyNumberFormat="false" applyBorder="false" applyAlignment="false" applyProtection="false">
      <alignment vertical="center"/>
    </xf>
    <xf numFmtId="0" fontId="1" fillId="0" borderId="0"/>
    <xf numFmtId="9" fontId="0" fillId="0" borderId="0" applyFont="false" applyFill="false" applyBorder="false" applyAlignment="false" applyProtection="false">
      <alignment vertical="center"/>
    </xf>
    <xf numFmtId="0" fontId="46" fillId="8" borderId="25" applyNumberFormat="false" applyAlignment="false" applyProtection="false">
      <alignment vertical="center"/>
    </xf>
    <xf numFmtId="0" fontId="54" fillId="32" borderId="0" applyNumberFormat="false" applyBorder="false" applyAlignment="false" applyProtection="false">
      <alignment vertical="center"/>
    </xf>
    <xf numFmtId="0" fontId="1" fillId="0" borderId="0"/>
    <xf numFmtId="0" fontId="56" fillId="33" borderId="0" applyNumberFormat="false" applyBorder="false" applyAlignment="false" applyProtection="false">
      <alignment vertical="center"/>
    </xf>
    <xf numFmtId="0" fontId="40" fillId="18" borderId="0" applyNumberFormat="false" applyBorder="false" applyAlignment="false" applyProtection="false">
      <alignment vertical="center"/>
    </xf>
    <xf numFmtId="0" fontId="0" fillId="34" borderId="27" applyNumberFormat="false" applyFont="false" applyAlignment="false" applyProtection="false">
      <alignment vertical="center"/>
    </xf>
    <xf numFmtId="0" fontId="28" fillId="0" borderId="0">
      <alignment vertical="center"/>
    </xf>
    <xf numFmtId="0" fontId="35" fillId="20"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42" fontId="0" fillId="0" borderId="0" applyFont="false" applyFill="false" applyBorder="false" applyAlignment="false" applyProtection="false">
      <alignment vertical="center"/>
    </xf>
    <xf numFmtId="0" fontId="0" fillId="0" borderId="0">
      <alignment vertical="center"/>
    </xf>
    <xf numFmtId="0" fontId="35" fillId="30" borderId="0" applyNumberFormat="false" applyBorder="false" applyAlignment="false" applyProtection="false">
      <alignment vertical="center"/>
    </xf>
    <xf numFmtId="0" fontId="0" fillId="0" borderId="0">
      <alignment vertical="center"/>
    </xf>
    <xf numFmtId="0" fontId="44" fillId="0" borderId="0" applyNumberFormat="false" applyFill="false" applyBorder="false" applyAlignment="false" applyProtection="false">
      <alignment vertical="center"/>
    </xf>
    <xf numFmtId="0" fontId="0" fillId="0" borderId="0"/>
    <xf numFmtId="0" fontId="0" fillId="0" borderId="0"/>
    <xf numFmtId="0" fontId="53" fillId="0" borderId="26" applyNumberFormat="false" applyFill="false" applyAlignment="false" applyProtection="false">
      <alignment vertical="center"/>
    </xf>
    <xf numFmtId="0" fontId="1" fillId="0" borderId="0">
      <protection locked="false"/>
    </xf>
    <xf numFmtId="0" fontId="35" fillId="36"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1" fillId="0" borderId="0"/>
    <xf numFmtId="0" fontId="58"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43" fontId="0" fillId="0" borderId="0" applyFont="false" applyFill="false" applyBorder="false" applyAlignment="false" applyProtection="false">
      <alignment vertical="center"/>
    </xf>
    <xf numFmtId="0" fontId="35" fillId="37" borderId="0" applyNumberFormat="false" applyBorder="false" applyAlignment="false" applyProtection="false">
      <alignment vertical="center"/>
    </xf>
    <xf numFmtId="0" fontId="1" fillId="0" borderId="0"/>
    <xf numFmtId="0" fontId="1" fillId="0" borderId="0"/>
    <xf numFmtId="0" fontId="0" fillId="0" borderId="0">
      <alignment vertical="center"/>
    </xf>
    <xf numFmtId="0" fontId="0" fillId="0" borderId="0">
      <alignment vertical="center"/>
    </xf>
    <xf numFmtId="0" fontId="0" fillId="0" borderId="0"/>
    <xf numFmtId="0" fontId="1" fillId="0" borderId="0"/>
    <xf numFmtId="0" fontId="1" fillId="0" borderId="0"/>
    <xf numFmtId="0" fontId="0" fillId="0" borderId="0">
      <alignment vertical="center"/>
    </xf>
    <xf numFmtId="0" fontId="44" fillId="0" borderId="24" applyNumberFormat="false" applyFill="false" applyAlignment="false" applyProtection="false">
      <alignment vertical="center"/>
    </xf>
    <xf numFmtId="0" fontId="0" fillId="0" borderId="0">
      <alignment vertical="center"/>
    </xf>
    <xf numFmtId="0" fontId="1" fillId="0" borderId="0">
      <alignment vertical="center"/>
    </xf>
    <xf numFmtId="0" fontId="40" fillId="23"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5" fillId="14" borderId="0" applyNumberFormat="false" applyBorder="false" applyAlignment="false" applyProtection="false">
      <alignment vertical="center"/>
    </xf>
    <xf numFmtId="0" fontId="42" fillId="0" borderId="23" applyNumberFormat="false" applyFill="false" applyAlignment="false" applyProtection="false">
      <alignment vertical="center"/>
    </xf>
    <xf numFmtId="0" fontId="0" fillId="0" borderId="0">
      <alignment vertical="center"/>
    </xf>
    <xf numFmtId="41" fontId="0" fillId="0" borderId="0" applyFont="false" applyFill="false" applyBorder="false" applyAlignment="false" applyProtection="false">
      <alignment vertical="center"/>
    </xf>
    <xf numFmtId="0" fontId="35"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1" fillId="0" borderId="0" applyProtection="false"/>
    <xf numFmtId="0" fontId="35" fillId="12" borderId="0" applyNumberFormat="false" applyBorder="false" applyAlignment="false" applyProtection="false">
      <alignment vertical="center"/>
    </xf>
    <xf numFmtId="0" fontId="50" fillId="0" borderId="21" applyNumberFormat="false" applyFill="false" applyAlignment="false" applyProtection="false">
      <alignment vertical="center"/>
    </xf>
    <xf numFmtId="0" fontId="40" fillId="11"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1" fillId="0" borderId="0"/>
    <xf numFmtId="0" fontId="57" fillId="35" borderId="28" applyNumberFormat="false" applyAlignment="false" applyProtection="false">
      <alignment vertical="center"/>
    </xf>
    <xf numFmtId="0" fontId="38" fillId="8" borderId="22" applyNumberFormat="false" applyAlignment="false" applyProtection="false">
      <alignment vertical="center"/>
    </xf>
    <xf numFmtId="0" fontId="28" fillId="0" borderId="0" applyNumberFormat="false" applyFill="false" applyBorder="false" applyProtection="false"/>
    <xf numFmtId="0" fontId="37" fillId="0" borderId="21" applyNumberFormat="false" applyFill="false" applyAlignment="false" applyProtection="false">
      <alignment vertical="center"/>
    </xf>
    <xf numFmtId="0" fontId="35" fillId="7" borderId="0" applyNumberFormat="false" applyBorder="false" applyAlignment="false" applyProtection="false">
      <alignment vertical="center"/>
    </xf>
    <xf numFmtId="0" fontId="1" fillId="0" borderId="0"/>
    <xf numFmtId="0" fontId="36" fillId="0" borderId="0">
      <protection locked="false"/>
    </xf>
    <xf numFmtId="0" fontId="0" fillId="0" borderId="0"/>
    <xf numFmtId="0" fontId="40" fillId="27" borderId="0" applyNumberFormat="false" applyBorder="false" applyAlignment="false" applyProtection="false">
      <alignment vertical="center"/>
    </xf>
    <xf numFmtId="0" fontId="28" fillId="0" borderId="0">
      <alignment vertical="center"/>
    </xf>
    <xf numFmtId="0" fontId="1" fillId="0" borderId="0" applyProtection="false"/>
    <xf numFmtId="0" fontId="0" fillId="0" borderId="0">
      <alignment vertical="center"/>
    </xf>
    <xf numFmtId="0" fontId="1" fillId="0" borderId="0" applyProtection="false"/>
    <xf numFmtId="0" fontId="1" fillId="0" borderId="0"/>
    <xf numFmtId="0" fontId="0" fillId="0" borderId="0">
      <alignment vertical="center"/>
    </xf>
    <xf numFmtId="0" fontId="0" fillId="0" borderId="0">
      <alignment vertical="center"/>
    </xf>
    <xf numFmtId="0" fontId="1" fillId="0" borderId="0"/>
    <xf numFmtId="0" fontId="1" fillId="0" borderId="0" applyNumberFormat="false" applyFont="false" applyFill="false" applyBorder="false" applyAlignment="false" applyProtection="false"/>
    <xf numFmtId="0" fontId="0" fillId="0" borderId="0">
      <alignment vertical="center"/>
    </xf>
    <xf numFmtId="0" fontId="1" fillId="0" borderId="0"/>
    <xf numFmtId="0" fontId="52" fillId="0" borderId="0"/>
    <xf numFmtId="0" fontId="1" fillId="0" borderId="0"/>
    <xf numFmtId="0" fontId="1" fillId="0" borderId="0"/>
    <xf numFmtId="0" fontId="1" fillId="0" borderId="0"/>
    <xf numFmtId="0" fontId="0" fillId="0" borderId="0">
      <alignment vertical="center"/>
    </xf>
    <xf numFmtId="0" fontId="28" fillId="19" borderId="0" applyNumberFormat="false" applyBorder="false" applyAlignment="false" applyProtection="false">
      <alignment vertical="center"/>
    </xf>
    <xf numFmtId="0" fontId="28" fillId="0" borderId="0">
      <alignment vertical="center"/>
    </xf>
    <xf numFmtId="0" fontId="49" fillId="0" borderId="0" applyNumberFormat="false" applyFill="false" applyBorder="false" applyAlignment="false" applyProtection="false">
      <alignment vertical="center"/>
    </xf>
    <xf numFmtId="0" fontId="40" fillId="10" borderId="0" applyNumberFormat="false" applyBorder="false" applyAlignment="false" applyProtection="false">
      <alignment vertical="center"/>
    </xf>
    <xf numFmtId="0" fontId="1" fillId="0" borderId="0"/>
    <xf numFmtId="0" fontId="1" fillId="0" borderId="0" applyProtection="false"/>
    <xf numFmtId="0" fontId="0" fillId="0" borderId="0">
      <alignment vertical="center"/>
    </xf>
    <xf numFmtId="0" fontId="1" fillId="0" borderId="0"/>
    <xf numFmtId="0" fontId="28" fillId="0" borderId="0">
      <alignment vertical="center"/>
    </xf>
    <xf numFmtId="0" fontId="1" fillId="0" borderId="0" applyProtection="false"/>
    <xf numFmtId="0" fontId="28" fillId="0" borderId="0" applyNumberFormat="false" applyFill="false" applyBorder="false" applyProtection="false"/>
    <xf numFmtId="0" fontId="1" fillId="0" borderId="0"/>
    <xf numFmtId="0" fontId="1" fillId="0" borderId="0"/>
    <xf numFmtId="0" fontId="0" fillId="0" borderId="0">
      <alignment vertical="center"/>
    </xf>
    <xf numFmtId="0" fontId="0" fillId="0" borderId="0">
      <alignment vertical="center"/>
    </xf>
    <xf numFmtId="0" fontId="28" fillId="0" borderId="0" applyProtection="false">
      <alignment vertical="center"/>
    </xf>
    <xf numFmtId="0" fontId="1" fillId="0" borderId="0"/>
    <xf numFmtId="0" fontId="1" fillId="0" borderId="0"/>
    <xf numFmtId="0" fontId="1" fillId="0" borderId="0"/>
    <xf numFmtId="0" fontId="1" fillId="0" borderId="0" applyProtection="false"/>
    <xf numFmtId="0" fontId="36" fillId="0" borderId="0">
      <protection locked="false"/>
    </xf>
    <xf numFmtId="0" fontId="0" fillId="0" borderId="0">
      <alignment vertical="center"/>
    </xf>
    <xf numFmtId="0" fontId="1" fillId="0" borderId="0">
      <protection locked="false"/>
    </xf>
    <xf numFmtId="0" fontId="35" fillId="6" borderId="0" applyNumberFormat="false" applyBorder="false" applyAlignment="false" applyProtection="false">
      <alignment vertical="center"/>
    </xf>
    <xf numFmtId="0" fontId="1" fillId="0" borderId="0"/>
    <xf numFmtId="0" fontId="1" fillId="0" borderId="0" applyNumberFormat="false" applyFont="false" applyFill="false" applyBorder="false" applyAlignment="false" applyProtection="false"/>
    <xf numFmtId="0" fontId="1" fillId="0" borderId="0"/>
    <xf numFmtId="0" fontId="1" fillId="0" borderId="0"/>
  </cellStyleXfs>
  <cellXfs count="532">
    <xf numFmtId="0" fontId="0" fillId="0" borderId="0" xfId="0">
      <alignment vertical="center"/>
    </xf>
    <xf numFmtId="0" fontId="1" fillId="2" borderId="1" xfId="97" applyFont="true" applyFill="true" applyBorder="true" applyAlignment="true">
      <alignment horizontal="center" vertical="center" wrapText="true"/>
    </xf>
    <xf numFmtId="0" fontId="1" fillId="0" borderId="1" xfId="97" applyFont="true" applyFill="true" applyBorder="true" applyAlignment="true">
      <alignment vertical="center" wrapText="true"/>
    </xf>
    <xf numFmtId="180" fontId="0" fillId="0" borderId="0" xfId="0" applyNumberFormat="true">
      <alignment vertical="center"/>
    </xf>
    <xf numFmtId="0" fontId="1" fillId="0" borderId="1" xfId="97" applyFont="true" applyFill="true" applyBorder="true" applyAlignment="true">
      <alignment horizontal="center" wrapText="true"/>
    </xf>
    <xf numFmtId="0" fontId="1" fillId="0" borderId="1" xfId="97" applyFont="true" applyFill="true" applyBorder="true" applyAlignment="true">
      <alignment wrapText="true"/>
    </xf>
    <xf numFmtId="0" fontId="2" fillId="0" borderId="0" xfId="97" applyFont="true" applyFill="true" applyAlignment="true"/>
    <xf numFmtId="0" fontId="3" fillId="0" borderId="0" xfId="97" applyFont="true" applyFill="true" applyAlignment="true">
      <alignment horizontal="center"/>
    </xf>
    <xf numFmtId="0" fontId="4" fillId="0" borderId="0" xfId="97" applyFont="true" applyFill="true" applyAlignment="true"/>
    <xf numFmtId="0" fontId="2" fillId="0" borderId="0" xfId="97" applyFont="true" applyFill="true" applyAlignment="true">
      <alignment horizontal="center"/>
    </xf>
    <xf numFmtId="0" fontId="5" fillId="0" borderId="0" xfId="97" applyFont="true" applyFill="true" applyAlignment="true"/>
    <xf numFmtId="0" fontId="6" fillId="0" borderId="0" xfId="97" applyFont="true" applyFill="true" applyAlignment="true"/>
    <xf numFmtId="0" fontId="7" fillId="0" borderId="0" xfId="97" applyFont="true" applyFill="true" applyAlignment="true">
      <alignment horizontal="center"/>
    </xf>
    <xf numFmtId="0" fontId="8" fillId="0" borderId="0" xfId="97" applyFont="true" applyFill="true" applyAlignment="true">
      <alignment horizontal="center"/>
    </xf>
    <xf numFmtId="0" fontId="9" fillId="0" borderId="1" xfId="97" applyFont="true" applyFill="true" applyBorder="true" applyAlignment="true">
      <alignment horizontal="center" vertical="center" wrapText="true"/>
    </xf>
    <xf numFmtId="0" fontId="10" fillId="0" borderId="1" xfId="97" applyFont="true" applyFill="true" applyBorder="true" applyAlignment="true">
      <alignment horizontal="center" vertical="center" wrapText="true"/>
    </xf>
    <xf numFmtId="0" fontId="10" fillId="0" borderId="1" xfId="0" applyFont="true" applyFill="true" applyBorder="true" applyAlignment="true">
      <alignment vertical="center" wrapText="true"/>
    </xf>
    <xf numFmtId="0" fontId="11" fillId="0" borderId="1" xfId="97"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185" fontId="11" fillId="3" borderId="1" xfId="0" applyNumberFormat="true" applyFont="true" applyFill="true" applyBorder="true" applyAlignment="true">
      <alignment horizontal="center" vertical="center" wrapText="true"/>
    </xf>
    <xf numFmtId="0" fontId="11" fillId="3" borderId="1" xfId="0" applyFont="true" applyFill="true" applyBorder="true" applyAlignment="true">
      <alignment horizontal="center" vertical="center" wrapText="true"/>
    </xf>
    <xf numFmtId="0" fontId="11" fillId="3" borderId="1" xfId="0" applyNumberFormat="true" applyFont="true" applyFill="true" applyBorder="true" applyAlignment="true">
      <alignment horizontal="center" vertical="center"/>
    </xf>
    <xf numFmtId="0" fontId="10" fillId="3" borderId="1" xfId="0" applyFont="true" applyFill="true" applyBorder="true" applyAlignment="true">
      <alignment horizontal="left" vertical="center" wrapText="true"/>
    </xf>
    <xf numFmtId="0" fontId="10" fillId="3" borderId="1" xfId="97" applyNumberFormat="true" applyFont="true" applyFill="true" applyBorder="true" applyAlignment="true">
      <alignment horizontal="center" vertical="center" wrapText="true"/>
    </xf>
    <xf numFmtId="0" fontId="10" fillId="0" borderId="1" xfId="97" applyNumberFormat="true" applyFont="true" applyFill="true" applyBorder="true" applyAlignment="true">
      <alignment vertical="center" wrapText="true"/>
    </xf>
    <xf numFmtId="0" fontId="11" fillId="3" borderId="1" xfId="0" applyNumberFormat="true" applyFont="true" applyFill="true" applyBorder="true" applyAlignment="true">
      <alignment horizontal="center" vertical="center" wrapText="true"/>
    </xf>
    <xf numFmtId="0" fontId="10" fillId="0" borderId="1" xfId="97" applyNumberFormat="true" applyFont="true" applyFill="true" applyBorder="true" applyAlignment="true">
      <alignment horizontal="center" vertical="center" wrapText="true"/>
    </xf>
    <xf numFmtId="0" fontId="11" fillId="0" borderId="1" xfId="97" applyFont="true" applyFill="true" applyBorder="true" applyAlignment="true">
      <alignment horizontal="center" vertical="center" wrapText="true"/>
    </xf>
    <xf numFmtId="0" fontId="7" fillId="0" borderId="1" xfId="97"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NumberFormat="true" applyFont="true" applyFill="true" applyBorder="true" applyAlignment="true">
      <alignment horizontal="left" vertical="center" wrapText="true"/>
    </xf>
    <xf numFmtId="0" fontId="10" fillId="0" borderId="1" xfId="168" applyNumberFormat="true" applyFont="true" applyFill="true" applyBorder="true" applyAlignment="true">
      <alignment horizontal="left" vertical="center" wrapText="true"/>
    </xf>
    <xf numFmtId="0" fontId="11" fillId="3" borderId="1" xfId="97" applyNumberFormat="true" applyFont="true" applyFill="true" applyBorder="true" applyAlignment="true">
      <alignment horizontal="center" vertical="center" wrapText="true"/>
    </xf>
    <xf numFmtId="0" fontId="11" fillId="3" borderId="1" xfId="97" applyFont="true" applyFill="true" applyBorder="true" applyAlignment="true">
      <alignment horizontal="center" vertical="center" wrapText="true"/>
    </xf>
    <xf numFmtId="0" fontId="10" fillId="0" borderId="1" xfId="28" applyNumberFormat="true" applyFont="true" applyFill="true" applyBorder="true" applyAlignment="true">
      <alignment horizontal="left" vertical="center" wrapText="true"/>
    </xf>
    <xf numFmtId="0" fontId="10" fillId="0" borderId="1" xfId="97" applyNumberFormat="true" applyFont="true" applyFill="true" applyBorder="true" applyAlignment="true">
      <alignment horizontal="left" vertical="center" wrapText="true"/>
    </xf>
    <xf numFmtId="185" fontId="11" fillId="0" borderId="1" xfId="0" applyNumberFormat="true" applyFont="true" applyFill="true" applyBorder="true" applyAlignment="true">
      <alignment horizontal="center" vertical="center" wrapText="true"/>
    </xf>
    <xf numFmtId="185" fontId="10" fillId="0" borderId="1" xfId="98" applyNumberFormat="true" applyFont="true" applyFill="true" applyBorder="true" applyAlignment="true">
      <alignment horizontal="left" vertical="center" wrapText="true"/>
    </xf>
    <xf numFmtId="185" fontId="10" fillId="0" borderId="1" xfId="98" applyNumberFormat="true" applyFont="true" applyFill="true" applyBorder="true" applyAlignment="true">
      <alignment horizontal="center" vertical="center" wrapText="true"/>
    </xf>
    <xf numFmtId="185" fontId="10" fillId="0" borderId="1" xfId="97" applyNumberFormat="true" applyFont="true" applyFill="true" applyBorder="true" applyAlignment="true">
      <alignment horizontal="left" vertical="center" wrapText="true"/>
    </xf>
    <xf numFmtId="185" fontId="10" fillId="0" borderId="1" xfId="97" applyNumberFormat="true" applyFont="true" applyFill="true" applyBorder="true" applyAlignment="true">
      <alignment horizontal="center" vertical="center" wrapText="true"/>
    </xf>
    <xf numFmtId="185" fontId="10" fillId="0" borderId="1" xfId="91" applyNumberFormat="true" applyFont="true" applyFill="true" applyBorder="true" applyAlignment="true">
      <alignment horizontal="left" vertical="center" wrapText="true"/>
    </xf>
    <xf numFmtId="185" fontId="10" fillId="0" borderId="1" xfId="91" applyNumberFormat="true" applyFont="true" applyFill="true" applyBorder="true" applyAlignment="true">
      <alignment horizontal="center" vertical="center" wrapText="true"/>
    </xf>
    <xf numFmtId="0" fontId="11" fillId="0" borderId="1" xfId="91" applyNumberFormat="true" applyFont="true" applyFill="true" applyBorder="true" applyAlignment="true">
      <alignment horizontal="center" vertical="center" wrapText="true"/>
    </xf>
    <xf numFmtId="183" fontId="11" fillId="0" borderId="1" xfId="91" applyNumberFormat="true" applyFont="true" applyFill="true" applyBorder="true" applyAlignment="true">
      <alignment horizontal="center" vertical="center" wrapText="true"/>
    </xf>
    <xf numFmtId="0" fontId="11" fillId="0" borderId="1" xfId="85" applyNumberFormat="true" applyFont="true" applyFill="true" applyBorder="true" applyAlignment="true">
      <alignment horizontal="center" vertical="center" wrapText="true"/>
    </xf>
    <xf numFmtId="0" fontId="10" fillId="0" borderId="1" xfId="91" applyNumberFormat="true" applyFont="true" applyFill="true" applyBorder="true" applyAlignment="true">
      <alignment horizontal="center" vertical="center" wrapText="true"/>
    </xf>
    <xf numFmtId="0" fontId="11" fillId="0" borderId="1" xfId="97" applyNumberFormat="true" applyFont="true" applyFill="true" applyBorder="true" applyAlignment="true" applyProtection="true">
      <alignment horizontal="center" vertical="center" wrapText="true"/>
    </xf>
    <xf numFmtId="0" fontId="11" fillId="0" borderId="1" xfId="0" applyFont="true" applyFill="true" applyBorder="true" applyAlignment="true" applyProtection="true">
      <alignment horizontal="center" vertical="center" wrapText="true"/>
      <protection locked="false"/>
    </xf>
    <xf numFmtId="0" fontId="11" fillId="0" borderId="1" xfId="0" applyFont="true" applyFill="true" applyBorder="true" applyAlignment="true">
      <alignment horizontal="center" vertical="center" wrapText="true"/>
    </xf>
    <xf numFmtId="0" fontId="7" fillId="0" borderId="0" xfId="97" applyFont="true" applyFill="true" applyAlignment="true"/>
    <xf numFmtId="0" fontId="12" fillId="0" borderId="1" xfId="157" applyFont="true" applyFill="true" applyBorder="true" applyAlignment="true">
      <alignment horizontal="center" vertical="center"/>
    </xf>
    <xf numFmtId="0" fontId="12" fillId="0" borderId="1" xfId="157" applyFont="true" applyFill="true" applyBorder="true" applyAlignment="true">
      <alignment horizontal="center" vertical="center" wrapText="true"/>
    </xf>
    <xf numFmtId="0" fontId="10" fillId="0" borderId="1" xfId="97" applyFont="true" applyFill="true" applyBorder="true" applyAlignment="true">
      <alignment horizontal="center" vertical="center"/>
    </xf>
    <xf numFmtId="0" fontId="13" fillId="3" borderId="1" xfId="0" applyNumberFormat="true" applyFont="true" applyFill="true" applyBorder="true" applyAlignment="true">
      <alignment horizontal="center" vertical="center" wrapText="true"/>
    </xf>
    <xf numFmtId="0" fontId="10" fillId="0" borderId="1" xfId="97" applyNumberFormat="true" applyFont="true" applyFill="true" applyBorder="true" applyAlignment="true">
      <alignment horizontal="center" vertical="center"/>
    </xf>
    <xf numFmtId="41" fontId="10" fillId="3" borderId="1" xfId="97" applyNumberFormat="true" applyFont="true" applyFill="true" applyBorder="true" applyAlignment="true">
      <alignment horizontal="center" vertical="center" wrapText="true"/>
    </xf>
    <xf numFmtId="0" fontId="11" fillId="0" borderId="1" xfId="97" applyFont="true" applyFill="true" applyBorder="true" applyAlignment="true">
      <alignment horizontal="center" vertical="center"/>
    </xf>
    <xf numFmtId="0" fontId="11" fillId="0" borderId="1" xfId="97" applyNumberFormat="true" applyFont="true" applyFill="true" applyBorder="true" applyAlignment="true">
      <alignment horizontal="center" vertical="center"/>
    </xf>
    <xf numFmtId="185" fontId="11" fillId="0" borderId="1" xfId="97" applyNumberFormat="true" applyFont="true" applyFill="true" applyBorder="true" applyAlignment="true">
      <alignment horizontal="center" vertical="center" wrapText="true"/>
    </xf>
    <xf numFmtId="0" fontId="10" fillId="3" borderId="1" xfId="97" applyFont="true" applyFill="true" applyBorder="true" applyAlignment="true">
      <alignment horizontal="center" vertical="center"/>
    </xf>
    <xf numFmtId="0" fontId="10" fillId="3" borderId="1" xfId="97" applyNumberFormat="true" applyFont="true" applyFill="true" applyBorder="true" applyAlignment="true">
      <alignment horizontal="center" vertical="center"/>
    </xf>
    <xf numFmtId="0" fontId="14" fillId="0" borderId="1" xfId="97" applyFont="true" applyFill="true" applyBorder="true" applyAlignment="true" applyProtection="true">
      <alignment horizontal="center" vertical="center" wrapText="true"/>
    </xf>
    <xf numFmtId="0" fontId="14" fillId="0" borderId="1" xfId="97" applyNumberFormat="true" applyFont="true" applyFill="true" applyBorder="true" applyAlignment="true" applyProtection="true">
      <alignment horizontal="center" vertical="center" wrapText="true"/>
    </xf>
    <xf numFmtId="57" fontId="11" fillId="0" borderId="1" xfId="97" applyNumberFormat="true" applyFont="true" applyFill="true" applyBorder="true" applyAlignment="true">
      <alignment horizontal="center" vertical="center" wrapText="true"/>
    </xf>
    <xf numFmtId="0" fontId="11" fillId="3" borderId="1" xfId="97" applyNumberFormat="true" applyFont="true" applyFill="true" applyBorder="true" applyAlignment="true">
      <alignment horizontal="center" vertical="center"/>
    </xf>
    <xf numFmtId="179" fontId="10" fillId="0" borderId="1" xfId="97" applyNumberFormat="true" applyFont="true" applyFill="true" applyBorder="true" applyAlignment="true">
      <alignment horizontal="center" vertical="center" wrapText="true"/>
    </xf>
    <xf numFmtId="0" fontId="10" fillId="3" borderId="1" xfId="97" applyFont="true" applyFill="true" applyBorder="true" applyAlignment="true">
      <alignment horizontal="center" vertical="center" wrapText="true"/>
    </xf>
    <xf numFmtId="57" fontId="11" fillId="0" borderId="1" xfId="97" applyNumberFormat="true" applyFont="true" applyFill="true" applyBorder="true" applyAlignment="true">
      <alignment horizontal="center" vertical="center"/>
    </xf>
    <xf numFmtId="0" fontId="10" fillId="0" borderId="1" xfId="97"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178" fontId="11" fillId="3" borderId="1" xfId="97" applyNumberFormat="true" applyFont="true" applyFill="true" applyBorder="true" applyAlignment="true">
      <alignment horizontal="center" vertical="center" wrapText="true"/>
    </xf>
    <xf numFmtId="49" fontId="11" fillId="3" borderId="1" xfId="97" applyNumberFormat="true" applyFont="true" applyFill="true" applyBorder="true" applyAlignment="true">
      <alignment horizontal="center" vertical="center" wrapText="true"/>
    </xf>
    <xf numFmtId="0" fontId="15" fillId="0" borderId="0" xfId="97" applyFont="true" applyFill="true" applyAlignment="true">
      <alignment horizontal="center"/>
    </xf>
    <xf numFmtId="0" fontId="15" fillId="0" borderId="0" xfId="97" applyFont="true" applyFill="true"/>
    <xf numFmtId="0" fontId="1" fillId="0" borderId="0" xfId="97" applyFont="true" applyFill="true" applyAlignment="true">
      <alignment horizontal="center"/>
    </xf>
    <xf numFmtId="0" fontId="1" fillId="0" borderId="0" xfId="97" applyFont="true" applyFill="true"/>
    <xf numFmtId="0" fontId="1" fillId="0" borderId="0" xfId="97" applyFont="true" applyFill="true" applyAlignment="true">
      <alignment horizontal="center" vertical="center"/>
    </xf>
    <xf numFmtId="41" fontId="1" fillId="0" borderId="0" xfId="97" applyNumberFormat="true" applyFont="true" applyFill="true"/>
    <xf numFmtId="41" fontId="1" fillId="0" borderId="0" xfId="97" applyNumberFormat="true" applyFont="true" applyFill="true" applyAlignment="true">
      <alignment horizontal="center"/>
    </xf>
    <xf numFmtId="0" fontId="16" fillId="0" borderId="0" xfId="97" applyFont="true" applyFill="true" applyAlignment="true">
      <alignment horizontal="center" vertical="center"/>
    </xf>
    <xf numFmtId="0" fontId="15" fillId="0" borderId="1" xfId="97" applyFont="true" applyFill="true" applyBorder="true" applyAlignment="true">
      <alignment horizontal="center" vertical="center" wrapText="true"/>
    </xf>
    <xf numFmtId="0" fontId="1" fillId="0" borderId="1" xfId="97" applyFont="true" applyFill="true" applyBorder="true" applyAlignment="true">
      <alignment horizontal="center" vertical="center" wrapText="true"/>
    </xf>
    <xf numFmtId="185" fontId="1" fillId="0" borderId="1" xfId="97" applyNumberFormat="true" applyFont="true" applyFill="true" applyBorder="true" applyAlignment="true">
      <alignment horizontal="center" vertical="center" wrapText="true"/>
    </xf>
    <xf numFmtId="185" fontId="1" fillId="0" borderId="1" xfId="41" applyNumberFormat="true" applyFont="true" applyFill="true" applyBorder="true" applyAlignment="true">
      <alignment horizontal="center" vertical="center"/>
    </xf>
    <xf numFmtId="185" fontId="1" fillId="0" borderId="1" xfId="97" applyNumberFormat="true" applyFont="true" applyFill="true" applyBorder="true" applyAlignment="true">
      <alignment horizontal="center" vertical="center"/>
    </xf>
    <xf numFmtId="185" fontId="2" fillId="0" borderId="1" xfId="41" applyNumberFormat="true" applyFont="true" applyFill="true" applyBorder="true" applyAlignment="true">
      <alignment horizontal="center" vertical="center"/>
    </xf>
    <xf numFmtId="185" fontId="1" fillId="0" borderId="1" xfId="97" applyNumberFormat="true" applyFont="true" applyBorder="true" applyAlignment="true">
      <alignment horizontal="center" vertical="center" wrapText="true"/>
    </xf>
    <xf numFmtId="185" fontId="1" fillId="0" borderId="1" xfId="41" applyNumberFormat="true" applyFont="true" applyFill="true" applyBorder="true" applyAlignment="true">
      <alignment horizontal="center" vertical="center" wrapText="true"/>
    </xf>
    <xf numFmtId="185" fontId="1" fillId="2" borderId="1" xfId="97" applyNumberFormat="true" applyFont="true" applyFill="true" applyBorder="true" applyAlignment="true">
      <alignment horizontal="center" vertical="center" wrapText="true"/>
    </xf>
    <xf numFmtId="185" fontId="1" fillId="0" borderId="0" xfId="97" applyNumberFormat="true" applyFont="true" applyFill="true" applyAlignment="true">
      <alignment horizontal="center" vertical="center"/>
    </xf>
    <xf numFmtId="41" fontId="15" fillId="0" borderId="2" xfId="97" applyNumberFormat="true" applyFont="true" applyFill="true" applyBorder="true" applyAlignment="true">
      <alignment horizontal="center" vertical="center" wrapText="true"/>
    </xf>
    <xf numFmtId="41" fontId="15" fillId="0" borderId="1" xfId="97" applyNumberFormat="true" applyFont="true" applyFill="true" applyBorder="true" applyAlignment="true">
      <alignment horizontal="center" vertical="center" wrapText="true"/>
    </xf>
    <xf numFmtId="41" fontId="15" fillId="0" borderId="3" xfId="97" applyNumberFormat="true" applyFont="true" applyFill="true" applyBorder="true" applyAlignment="true">
      <alignment horizontal="center" vertical="center" wrapText="true"/>
    </xf>
    <xf numFmtId="41" fontId="15" fillId="2" borderId="1" xfId="97" applyNumberFormat="true" applyFont="true" applyFill="true" applyBorder="true" applyAlignment="true">
      <alignment horizontal="center" vertical="center" wrapText="true"/>
    </xf>
    <xf numFmtId="41" fontId="15" fillId="0" borderId="4" xfId="97" applyNumberFormat="true" applyFont="true" applyFill="true" applyBorder="true" applyAlignment="true">
      <alignment horizontal="center" vertical="center" wrapText="true"/>
    </xf>
    <xf numFmtId="185" fontId="1" fillId="0" borderId="1" xfId="97" applyNumberFormat="true" applyFont="true" applyFill="true" applyBorder="true" applyAlignment="true">
      <alignment vertical="center" wrapText="true"/>
    </xf>
    <xf numFmtId="9" fontId="1" fillId="0" borderId="1" xfId="97" applyNumberFormat="true" applyFont="true" applyFill="true" applyBorder="true" applyAlignment="true">
      <alignment horizontal="center" vertical="center" wrapText="true"/>
    </xf>
    <xf numFmtId="177" fontId="1" fillId="0" borderId="1" xfId="97" applyNumberFormat="true" applyFont="true" applyFill="true" applyBorder="true" applyAlignment="true">
      <alignment vertical="center" wrapText="true"/>
    </xf>
    <xf numFmtId="180" fontId="1" fillId="0" borderId="1" xfId="97" applyNumberFormat="true" applyFont="true" applyFill="true" applyBorder="true" applyAlignment="true">
      <alignment horizontal="center" vertical="center" wrapText="true"/>
    </xf>
    <xf numFmtId="177" fontId="1" fillId="0" borderId="1" xfId="97" applyNumberFormat="true" applyFont="true" applyFill="true" applyBorder="true" applyAlignment="true">
      <alignment horizontal="center" vertical="center" wrapText="true"/>
    </xf>
    <xf numFmtId="177" fontId="1" fillId="0" borderId="1" xfId="97" applyNumberFormat="true" applyFont="true" applyFill="true" applyBorder="true" applyAlignment="true">
      <alignment vertical="center"/>
    </xf>
    <xf numFmtId="177" fontId="1" fillId="0" borderId="1" xfId="97" applyNumberFormat="true" applyFont="true" applyFill="true" applyBorder="true" applyAlignment="true">
      <alignment horizontal="center" vertical="center"/>
    </xf>
    <xf numFmtId="177" fontId="1" fillId="2" borderId="1" xfId="97" applyNumberFormat="true" applyFont="true" applyFill="true" applyBorder="true" applyAlignment="true">
      <alignment vertical="center" wrapText="true"/>
    </xf>
    <xf numFmtId="41" fontId="1" fillId="0" borderId="1" xfId="97" applyNumberFormat="true" applyFont="true" applyFill="true" applyBorder="true" applyAlignment="true">
      <alignment vertical="center" wrapText="true"/>
    </xf>
    <xf numFmtId="0" fontId="15" fillId="2" borderId="1" xfId="97" applyFont="true" applyFill="true" applyBorder="true" applyAlignment="true">
      <alignment horizontal="center" vertical="center" wrapText="true"/>
    </xf>
    <xf numFmtId="9" fontId="1" fillId="2" borderId="1" xfId="97" applyNumberFormat="true" applyFont="true" applyFill="true" applyBorder="true" applyAlignment="true">
      <alignment horizontal="center" vertical="center" wrapText="true"/>
    </xf>
    <xf numFmtId="41" fontId="15" fillId="2" borderId="5" xfId="97" applyNumberFormat="true" applyFont="true" applyFill="true" applyBorder="true" applyAlignment="true">
      <alignment horizontal="center" vertical="center" wrapText="true"/>
    </xf>
    <xf numFmtId="41" fontId="15" fillId="2" borderId="6" xfId="97" applyNumberFormat="true" applyFont="true" applyFill="true" applyBorder="true" applyAlignment="true">
      <alignment horizontal="center" vertical="center" wrapText="true"/>
    </xf>
    <xf numFmtId="9" fontId="1" fillId="0" borderId="0" xfId="97" applyNumberFormat="true" applyFont="true" applyFill="true"/>
    <xf numFmtId="10" fontId="1" fillId="0" borderId="0" xfId="97" applyNumberFormat="true" applyFont="true" applyFill="true"/>
    <xf numFmtId="0" fontId="15" fillId="0" borderId="7" xfId="97" applyFont="true" applyFill="true" applyBorder="true" applyAlignment="true">
      <alignment horizontal="center" vertical="center"/>
    </xf>
    <xf numFmtId="182" fontId="1" fillId="0" borderId="0" xfId="97" applyNumberFormat="true" applyFont="true" applyFill="true"/>
    <xf numFmtId="0" fontId="1" fillId="0" borderId="1" xfId="97" applyFont="true" applyFill="true" applyBorder="true" applyAlignment="true">
      <alignment horizontal="center" vertical="center"/>
    </xf>
    <xf numFmtId="185" fontId="15" fillId="0" borderId="0" xfId="97" applyNumberFormat="true" applyFont="true" applyFill="true" applyAlignment="true">
      <alignment horizontal="center"/>
    </xf>
    <xf numFmtId="185" fontId="15" fillId="0" borderId="0" xfId="97" applyNumberFormat="true" applyFont="true" applyFill="true"/>
    <xf numFmtId="185" fontId="1" fillId="0" borderId="0" xfId="97" applyNumberFormat="true" applyFont="true" applyFill="true"/>
    <xf numFmtId="0" fontId="17" fillId="0" borderId="0" xfId="41" applyFont="true" applyFill="true" applyAlignment="true">
      <alignment horizontal="center" vertical="center"/>
    </xf>
    <xf numFmtId="0" fontId="0" fillId="0" borderId="0" xfId="41" applyFill="true" applyAlignment="true">
      <alignment horizontal="center" vertical="center"/>
    </xf>
    <xf numFmtId="0" fontId="0" fillId="0" borderId="0" xfId="41" applyFill="true" applyAlignment="true">
      <alignment horizontal="center" vertical="center" wrapText="true"/>
    </xf>
    <xf numFmtId="49" fontId="0" fillId="0" borderId="0" xfId="41" applyNumberFormat="true" applyFill="true" applyAlignment="true">
      <alignment horizontal="center" vertical="center" wrapText="true"/>
    </xf>
    <xf numFmtId="41" fontId="0" fillId="0" borderId="0" xfId="41" applyNumberFormat="true" applyFill="true" applyAlignment="true">
      <alignment horizontal="center" vertical="center"/>
    </xf>
    <xf numFmtId="0" fontId="3" fillId="0" borderId="8" xfId="41" applyFont="true" applyFill="true" applyBorder="true" applyAlignment="true">
      <alignment horizontal="center" vertical="center"/>
    </xf>
    <xf numFmtId="0" fontId="3" fillId="0" borderId="9" xfId="41" applyFont="true" applyFill="true" applyBorder="true" applyAlignment="true">
      <alignment horizontal="center" vertical="center"/>
    </xf>
    <xf numFmtId="49" fontId="3" fillId="0" borderId="10" xfId="41" applyNumberFormat="true" applyFont="true" applyFill="true" applyBorder="true" applyAlignment="true">
      <alignment horizontal="center" vertical="center"/>
    </xf>
    <xf numFmtId="41" fontId="3" fillId="0" borderId="8" xfId="41" applyNumberFormat="true" applyFont="true" applyFill="true" applyBorder="true" applyAlignment="true">
      <alignment horizontal="center" vertical="center"/>
    </xf>
    <xf numFmtId="0" fontId="3" fillId="0" borderId="11" xfId="41" applyFont="true" applyFill="true" applyBorder="true" applyAlignment="true">
      <alignment horizontal="center" vertical="center"/>
    </xf>
    <xf numFmtId="0" fontId="3" fillId="0" borderId="1" xfId="41" applyFont="true" applyFill="true" applyBorder="true" applyAlignment="true">
      <alignment horizontal="center" vertical="center" wrapText="true"/>
    </xf>
    <xf numFmtId="49" fontId="3" fillId="0" borderId="2" xfId="41" applyNumberFormat="true" applyFont="true" applyFill="true" applyBorder="true" applyAlignment="true">
      <alignment horizontal="center" vertical="center" wrapText="true"/>
    </xf>
    <xf numFmtId="41" fontId="3" fillId="0" borderId="11" xfId="41" applyNumberFormat="true" applyFont="true" applyFill="true" applyBorder="true" applyAlignment="true">
      <alignment horizontal="center" vertical="center"/>
    </xf>
    <xf numFmtId="0" fontId="2" fillId="0" borderId="11" xfId="41" applyFont="true" applyFill="true" applyBorder="true" applyAlignment="true">
      <alignment horizontal="center" vertical="center"/>
    </xf>
    <xf numFmtId="0" fontId="2" fillId="0" borderId="1" xfId="41" applyFont="true" applyFill="true" applyBorder="true" applyAlignment="true">
      <alignment horizontal="center" vertical="center" wrapText="true"/>
    </xf>
    <xf numFmtId="49" fontId="2" fillId="0" borderId="2" xfId="41" applyNumberFormat="true" applyFont="true" applyFill="true" applyBorder="true" applyAlignment="true">
      <alignment horizontal="center" vertical="center" wrapText="true"/>
    </xf>
    <xf numFmtId="41" fontId="2" fillId="0" borderId="11" xfId="41" applyNumberFormat="true" applyFont="true" applyFill="true" applyBorder="true" applyAlignment="true">
      <alignment horizontal="center" vertical="center"/>
    </xf>
    <xf numFmtId="0" fontId="1" fillId="0" borderId="11" xfId="41" applyFont="true" applyFill="true" applyBorder="true" applyAlignment="true">
      <alignment horizontal="center" vertical="center"/>
    </xf>
    <xf numFmtId="0" fontId="1" fillId="0" borderId="1" xfId="41" applyFont="true" applyFill="true" applyBorder="true" applyAlignment="true">
      <alignment horizontal="center" vertical="center" wrapText="true"/>
    </xf>
    <xf numFmtId="49" fontId="1" fillId="0" borderId="2" xfId="41" applyNumberFormat="true" applyFont="true" applyFill="true" applyBorder="true" applyAlignment="true">
      <alignment horizontal="center" vertical="center" wrapText="true"/>
    </xf>
    <xf numFmtId="41" fontId="1" fillId="0" borderId="11" xfId="41" applyNumberFormat="true" applyFont="true" applyFill="true" applyBorder="true" applyAlignment="true">
      <alignment horizontal="center" vertical="center"/>
    </xf>
    <xf numFmtId="41" fontId="1" fillId="0" borderId="11" xfId="41" applyNumberFormat="true" applyFont="true" applyFill="true" applyBorder="true" applyAlignment="true">
      <alignment horizontal="center" vertical="center" wrapText="true"/>
    </xf>
    <xf numFmtId="0" fontId="2" fillId="0" borderId="12" xfId="41" applyFont="true" applyFill="true" applyBorder="true" applyAlignment="true">
      <alignment horizontal="center" vertical="center"/>
    </xf>
    <xf numFmtId="0" fontId="1" fillId="0" borderId="13" xfId="41" applyFont="true" applyFill="true" applyBorder="true" applyAlignment="true">
      <alignment horizontal="center" vertical="center" wrapText="true"/>
    </xf>
    <xf numFmtId="49" fontId="1" fillId="0" borderId="14" xfId="41" applyNumberFormat="true" applyFont="true" applyFill="true" applyBorder="true" applyAlignment="true">
      <alignment horizontal="center" vertical="center" wrapText="true"/>
    </xf>
    <xf numFmtId="41" fontId="1" fillId="0" borderId="12" xfId="41" applyNumberFormat="true" applyFont="true" applyFill="true" applyBorder="true" applyAlignment="true">
      <alignment horizontal="center" vertical="center"/>
    </xf>
    <xf numFmtId="43" fontId="0" fillId="0" borderId="0" xfId="41" applyNumberFormat="true" applyFill="true" applyAlignment="true">
      <alignment horizontal="center" vertical="center"/>
    </xf>
    <xf numFmtId="43" fontId="3" fillId="0" borderId="9" xfId="41" applyNumberFormat="true" applyFont="true" applyFill="true" applyBorder="true" applyAlignment="true">
      <alignment horizontal="center" vertical="center"/>
    </xf>
    <xf numFmtId="43" fontId="3" fillId="0" borderId="15" xfId="41" applyNumberFormat="true" applyFont="true" applyFill="true" applyBorder="true" applyAlignment="true">
      <alignment horizontal="center" vertical="center"/>
    </xf>
    <xf numFmtId="43" fontId="3" fillId="0" borderId="1" xfId="41" applyNumberFormat="true" applyFont="true" applyFill="true" applyBorder="true" applyAlignment="true">
      <alignment horizontal="center" vertical="center"/>
    </xf>
    <xf numFmtId="43" fontId="3" fillId="0" borderId="16" xfId="41" applyNumberFormat="true" applyFont="true" applyFill="true" applyBorder="true" applyAlignment="true">
      <alignment horizontal="center" vertical="center"/>
    </xf>
    <xf numFmtId="43" fontId="2" fillId="0" borderId="1" xfId="41" applyNumberFormat="true" applyFont="true" applyFill="true" applyBorder="true" applyAlignment="true">
      <alignment horizontal="center" vertical="center"/>
    </xf>
    <xf numFmtId="43" fontId="2" fillId="0" borderId="16" xfId="41" applyNumberFormat="true" applyFont="true" applyFill="true" applyBorder="true" applyAlignment="true">
      <alignment horizontal="center" vertical="center"/>
    </xf>
    <xf numFmtId="43" fontId="1" fillId="0" borderId="1" xfId="41" applyNumberFormat="true" applyFont="true" applyFill="true" applyBorder="true" applyAlignment="true">
      <alignment horizontal="center" vertical="center"/>
    </xf>
    <xf numFmtId="43" fontId="1" fillId="0" borderId="16" xfId="41" applyNumberFormat="true" applyFont="true" applyFill="true" applyBorder="true" applyAlignment="true">
      <alignment horizontal="center" vertical="center"/>
    </xf>
    <xf numFmtId="43" fontId="1" fillId="0" borderId="1" xfId="41" applyNumberFormat="true" applyFont="true" applyFill="true" applyBorder="true" applyAlignment="true">
      <alignment horizontal="center" vertical="center" wrapText="true"/>
    </xf>
    <xf numFmtId="43" fontId="1" fillId="0" borderId="16" xfId="41" applyNumberFormat="true" applyFont="true" applyFill="true" applyBorder="true" applyAlignment="true">
      <alignment horizontal="center" vertical="center" wrapText="true"/>
    </xf>
    <xf numFmtId="43" fontId="1" fillId="0" borderId="13" xfId="41" applyNumberFormat="true" applyFont="true" applyFill="true" applyBorder="true" applyAlignment="true">
      <alignment horizontal="center" vertical="center"/>
    </xf>
    <xf numFmtId="43" fontId="1" fillId="0" borderId="17" xfId="41" applyNumberFormat="true" applyFont="true" applyFill="true" applyBorder="true" applyAlignment="true">
      <alignment horizontal="center" vertical="center"/>
    </xf>
    <xf numFmtId="43" fontId="2" fillId="0" borderId="17" xfId="41" applyNumberFormat="true" applyFont="true" applyFill="true" applyBorder="true" applyAlignment="true">
      <alignment horizontal="center" vertical="center"/>
    </xf>
    <xf numFmtId="41" fontId="2" fillId="0" borderId="12" xfId="41" applyNumberFormat="true" applyFont="true" applyFill="true" applyBorder="true" applyAlignment="true">
      <alignment horizontal="center" vertical="center"/>
    </xf>
    <xf numFmtId="43" fontId="2" fillId="0" borderId="13" xfId="41" applyNumberFormat="true" applyFont="true" applyFill="true" applyBorder="true" applyAlignment="true">
      <alignment horizontal="center" vertical="center"/>
    </xf>
    <xf numFmtId="43" fontId="15" fillId="0" borderId="8" xfId="41" applyNumberFormat="true" applyFont="true" applyFill="true" applyBorder="true" applyAlignment="true" applyProtection="true">
      <alignment horizontal="center" vertical="center" wrapText="true"/>
      <protection locked="false"/>
    </xf>
    <xf numFmtId="43" fontId="3" fillId="0" borderId="11" xfId="41" applyNumberFormat="true" applyFont="true" applyFill="true" applyBorder="true" applyAlignment="true">
      <alignment horizontal="center" vertical="center"/>
    </xf>
    <xf numFmtId="43" fontId="2" fillId="0" borderId="11" xfId="41" applyNumberFormat="true" applyFont="true" applyFill="true" applyBorder="true" applyAlignment="true">
      <alignment horizontal="center" vertical="center"/>
    </xf>
    <xf numFmtId="43" fontId="1" fillId="0" borderId="11" xfId="41" applyNumberFormat="true" applyFont="true" applyFill="true" applyBorder="true" applyAlignment="true">
      <alignment horizontal="center" vertical="center"/>
    </xf>
    <xf numFmtId="43" fontId="2" fillId="0" borderId="12" xfId="41" applyNumberFormat="true" applyFont="true" applyFill="true" applyBorder="true" applyAlignment="true">
      <alignment horizontal="center" vertical="center"/>
    </xf>
    <xf numFmtId="43" fontId="2" fillId="0" borderId="0" xfId="41" applyNumberFormat="true" applyFont="true" applyFill="true" applyBorder="true" applyAlignment="true">
      <alignment horizontal="right" vertical="center"/>
    </xf>
    <xf numFmtId="43" fontId="15" fillId="0" borderId="9" xfId="41" applyNumberFormat="true" applyFont="true" applyFill="true" applyBorder="true" applyAlignment="true" applyProtection="true">
      <alignment horizontal="center" vertical="center" wrapText="true"/>
      <protection locked="false"/>
    </xf>
    <xf numFmtId="0" fontId="15" fillId="4" borderId="0" xfId="97" applyFont="true" applyFill="true"/>
    <xf numFmtId="0" fontId="15" fillId="2" borderId="0" xfId="97" applyFont="true" applyFill="true" applyAlignment="true">
      <alignment horizontal="center"/>
    </xf>
    <xf numFmtId="0" fontId="1" fillId="2" borderId="0" xfId="97" applyFont="true" applyFill="true"/>
    <xf numFmtId="0" fontId="1" fillId="0" borderId="0" xfId="97" applyFont="true" applyAlignment="true">
      <alignment vertical="center"/>
    </xf>
    <xf numFmtId="0" fontId="18" fillId="0" borderId="0" xfId="97" applyFont="true" applyFill="true"/>
    <xf numFmtId="0" fontId="1" fillId="4" borderId="0" xfId="97" applyFont="true" applyFill="true"/>
    <xf numFmtId="0" fontId="15" fillId="4" borderId="0" xfId="97" applyFont="true" applyFill="true" applyAlignment="true">
      <alignment horizontal="center"/>
    </xf>
    <xf numFmtId="0" fontId="2" fillId="0" borderId="0" xfId="97" applyFont="true"/>
    <xf numFmtId="0" fontId="1" fillId="4" borderId="0" xfId="97" applyFont="true" applyFill="true" applyAlignment="true">
      <alignment wrapText="true"/>
    </xf>
    <xf numFmtId="0" fontId="15" fillId="0" borderId="0" xfId="97" applyFont="true" applyAlignment="true">
      <alignment horizontal="center"/>
    </xf>
    <xf numFmtId="0" fontId="1" fillId="0" borderId="0" xfId="0" applyFont="true" applyAlignment="true"/>
    <xf numFmtId="0" fontId="1" fillId="2" borderId="0" xfId="0" applyFont="true" applyFill="true" applyAlignment="true"/>
    <xf numFmtId="0" fontId="18" fillId="2" borderId="0" xfId="0" applyFont="true" applyFill="true" applyAlignment="true"/>
    <xf numFmtId="0" fontId="19" fillId="2" borderId="0" xfId="0" applyFont="true" applyFill="true" applyBorder="true" applyAlignment="true">
      <alignment horizontal="center" vertical="center"/>
    </xf>
    <xf numFmtId="0" fontId="1" fillId="0" borderId="0" xfId="97" applyFont="true" applyFill="true" applyAlignment="true">
      <alignment horizontal="left" wrapText="true"/>
    </xf>
    <xf numFmtId="0" fontId="16" fillId="0" borderId="0" xfId="97" applyFont="true" applyFill="true" applyAlignment="true">
      <alignment horizontal="center"/>
    </xf>
    <xf numFmtId="0" fontId="15" fillId="0" borderId="1" xfId="97" applyFont="true" applyFill="true" applyBorder="true"/>
    <xf numFmtId="0" fontId="15" fillId="0" borderId="1" xfId="97" applyFont="true" applyFill="true" applyBorder="true" applyAlignment="true">
      <alignment horizontal="center"/>
    </xf>
    <xf numFmtId="0" fontId="15" fillId="4" borderId="1" xfId="97" applyFont="true" applyFill="true" applyBorder="true"/>
    <xf numFmtId="0" fontId="15" fillId="4" borderId="1" xfId="97" applyFont="true" applyFill="true" applyBorder="true" applyAlignment="true">
      <alignment vertical="center" wrapText="true"/>
    </xf>
    <xf numFmtId="0" fontId="15" fillId="4" borderId="1" xfId="97" applyFont="true" applyFill="true" applyBorder="true" applyAlignment="true">
      <alignment wrapText="true"/>
    </xf>
    <xf numFmtId="41" fontId="1" fillId="2" borderId="1" xfId="97" applyNumberFormat="true" applyFont="true" applyFill="true" applyBorder="true" applyAlignment="true">
      <alignment vertical="center" wrapText="true"/>
    </xf>
    <xf numFmtId="0" fontId="1" fillId="2" borderId="1" xfId="97" applyFont="true" applyFill="true" applyBorder="true" applyAlignment="true">
      <alignment vertical="center" wrapText="true"/>
    </xf>
    <xf numFmtId="0" fontId="1" fillId="2" borderId="1" xfId="97" applyNumberFormat="true" applyFont="true" applyFill="true" applyBorder="true" applyAlignment="true">
      <alignment vertical="center" wrapText="true"/>
    </xf>
    <xf numFmtId="0" fontId="1" fillId="2" borderId="1" xfId="149"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41" fontId="20" fillId="0" borderId="1" xfId="97" applyNumberFormat="true" applyFont="true" applyFill="true" applyBorder="true" applyAlignment="true">
      <alignment vertical="center" wrapText="true"/>
    </xf>
    <xf numFmtId="41" fontId="20" fillId="2" borderId="1" xfId="97" applyNumberFormat="true" applyFont="true" applyFill="true" applyBorder="true" applyAlignment="true">
      <alignment vertical="center" wrapText="true"/>
    </xf>
    <xf numFmtId="0" fontId="1" fillId="0" borderId="1" xfId="97" applyFont="true" applyBorder="true" applyAlignment="true">
      <alignment horizontal="center" vertical="center" wrapText="true"/>
    </xf>
    <xf numFmtId="0" fontId="21" fillId="2" borderId="1" xfId="97" applyFont="true" applyFill="true" applyBorder="true" applyAlignment="true">
      <alignment horizontal="left" vertical="center" wrapText="true"/>
    </xf>
    <xf numFmtId="0" fontId="21" fillId="2" borderId="1" xfId="97" applyFont="true" applyFill="true" applyBorder="true" applyAlignment="true">
      <alignment horizontal="center" vertical="center" wrapText="true"/>
    </xf>
    <xf numFmtId="0" fontId="18" fillId="0" borderId="1" xfId="97"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8" fillId="0" borderId="1" xfId="97" applyFont="true" applyFill="true" applyBorder="true" applyAlignment="true">
      <alignment horizontal="left" vertical="center" wrapText="true"/>
    </xf>
    <xf numFmtId="0" fontId="18" fillId="0" borderId="1" xfId="97" applyFont="true" applyFill="true" applyBorder="true" applyAlignment="true">
      <alignment vertical="center" wrapText="true"/>
    </xf>
    <xf numFmtId="0" fontId="1" fillId="4" borderId="1" xfId="97" applyFont="true" applyFill="true" applyBorder="true"/>
    <xf numFmtId="0" fontId="1" fillId="4" borderId="1" xfId="97" applyFont="true" applyFill="true" applyBorder="true" applyAlignment="true">
      <alignment wrapText="true"/>
    </xf>
    <xf numFmtId="0" fontId="1" fillId="0" borderId="1" xfId="157" applyFont="true" applyBorder="true" applyAlignment="true">
      <alignment horizontal="center" vertical="center" wrapText="true"/>
    </xf>
    <xf numFmtId="0" fontId="1" fillId="0" borderId="1" xfId="157" applyFont="true" applyBorder="true" applyAlignment="true">
      <alignment vertical="center" wrapText="true"/>
    </xf>
    <xf numFmtId="0" fontId="15" fillId="4" borderId="1" xfId="97" applyFont="true" applyFill="true" applyBorder="true" applyAlignment="true">
      <alignment vertical="center"/>
    </xf>
    <xf numFmtId="0" fontId="2" fillId="2" borderId="1" xfId="97" applyFont="true" applyFill="true" applyBorder="true" applyAlignment="true">
      <alignment horizontal="center" vertical="center" wrapText="true"/>
    </xf>
    <xf numFmtId="0" fontId="2" fillId="2" borderId="1" xfId="97" applyFont="true" applyFill="true" applyBorder="true" applyAlignment="true">
      <alignment vertical="center" wrapText="true"/>
    </xf>
    <xf numFmtId="41" fontId="15" fillId="0" borderId="1" xfId="97" applyNumberFormat="true" applyFont="true" applyFill="true" applyBorder="true"/>
    <xf numFmtId="41" fontId="15" fillId="4" borderId="1" xfId="97" applyNumberFormat="true" applyFont="true" applyFill="true" applyBorder="true"/>
    <xf numFmtId="41" fontId="1" fillId="2" borderId="1" xfId="97" applyNumberFormat="true" applyFont="true" applyFill="true" applyBorder="true" applyAlignment="true">
      <alignment horizontal="center" vertical="center" wrapText="true"/>
    </xf>
    <xf numFmtId="0" fontId="15" fillId="2" borderId="1" xfId="97" applyFont="true" applyFill="true" applyBorder="true" applyAlignment="true">
      <alignment horizontal="center"/>
    </xf>
    <xf numFmtId="41" fontId="1" fillId="2" borderId="1" xfId="52" applyNumberFormat="true" applyFont="true" applyFill="true" applyBorder="true" applyAlignment="true">
      <alignment horizontal="center" vertical="center" wrapText="true"/>
    </xf>
    <xf numFmtId="41" fontId="18" fillId="0" borderId="1" xfId="97" applyNumberFormat="true" applyFont="true" applyFill="true" applyBorder="true" applyAlignment="true">
      <alignment vertical="top" wrapText="true"/>
    </xf>
    <xf numFmtId="0" fontId="1" fillId="0" borderId="1" xfId="97" applyFont="true" applyBorder="true" applyAlignment="true">
      <alignment vertical="center" wrapText="true"/>
    </xf>
    <xf numFmtId="0" fontId="21" fillId="2" borderId="1" xfId="97" applyFont="true" applyFill="true" applyBorder="true" applyAlignment="true">
      <alignment vertical="center"/>
    </xf>
    <xf numFmtId="3" fontId="18" fillId="0" borderId="1" xfId="0" applyNumberFormat="true" applyFont="true" applyFill="true" applyBorder="true" applyAlignment="true">
      <alignment horizontal="center" vertical="center" wrapText="true"/>
    </xf>
    <xf numFmtId="41" fontId="18" fillId="0" borderId="1" xfId="97" applyNumberFormat="true" applyFont="true" applyFill="true" applyBorder="true" applyAlignment="true">
      <alignment vertical="center" wrapText="true"/>
    </xf>
    <xf numFmtId="41" fontId="1" fillId="4" borderId="1" xfId="97" applyNumberFormat="true" applyFont="true" applyFill="true" applyBorder="true"/>
    <xf numFmtId="0" fontId="1" fillId="2" borderId="1" xfId="157" applyFont="true" applyFill="true" applyBorder="true" applyAlignment="true">
      <alignment vertical="center" wrapText="true"/>
    </xf>
    <xf numFmtId="41" fontId="1" fillId="0" borderId="1" xfId="157" applyNumberFormat="true" applyFont="true" applyBorder="true" applyAlignment="true">
      <alignment horizontal="center" vertical="center" wrapText="true"/>
    </xf>
    <xf numFmtId="41" fontId="2" fillId="2" borderId="5" xfId="97" applyNumberFormat="true" applyFont="true" applyFill="true" applyBorder="true" applyAlignment="true">
      <alignment horizontal="center" vertical="center" wrapText="true"/>
    </xf>
    <xf numFmtId="41" fontId="2" fillId="2" borderId="6" xfId="97" applyNumberFormat="true" applyFont="true" applyFill="true" applyBorder="true" applyAlignment="true">
      <alignment horizontal="center" vertical="center" wrapText="true"/>
    </xf>
    <xf numFmtId="0" fontId="1" fillId="2" borderId="1" xfId="97" applyNumberFormat="true" applyFont="true" applyFill="true" applyBorder="true" applyAlignment="true">
      <alignment horizontal="center" vertical="center" wrapText="true"/>
    </xf>
    <xf numFmtId="177" fontId="1" fillId="2" borderId="1" xfId="97" applyNumberFormat="true" applyFont="true" applyFill="true" applyBorder="true" applyAlignment="true">
      <alignment horizontal="center" vertical="center" wrapText="true"/>
    </xf>
    <xf numFmtId="41" fontId="1" fillId="0" borderId="1" xfId="97" applyNumberFormat="true" applyFont="true" applyBorder="true" applyAlignment="true">
      <alignment vertical="center" wrapText="true"/>
    </xf>
    <xf numFmtId="0" fontId="21" fillId="2" borderId="1" xfId="97" applyFont="true" applyFill="true" applyBorder="true" applyAlignment="true">
      <alignment vertical="center" wrapText="true"/>
    </xf>
    <xf numFmtId="0" fontId="18" fillId="0" borderId="1" xfId="97" applyNumberFormat="true" applyFont="true" applyFill="true" applyBorder="true" applyAlignment="true">
      <alignment horizontal="center" vertical="center" wrapText="true"/>
    </xf>
    <xf numFmtId="41" fontId="18" fillId="0" borderId="1" xfId="97" applyNumberFormat="true" applyFont="true" applyFill="true" applyBorder="true" applyAlignment="true">
      <alignment horizontal="center" vertical="center" wrapText="true" readingOrder="1"/>
    </xf>
    <xf numFmtId="177" fontId="18" fillId="0" borderId="1" xfId="97" applyNumberFormat="true" applyFont="true" applyFill="true" applyBorder="true" applyAlignment="true">
      <alignment horizontal="center" vertical="center" wrapText="true"/>
    </xf>
    <xf numFmtId="182" fontId="18" fillId="0" borderId="1" xfId="97" applyNumberFormat="true" applyFont="true" applyFill="true" applyBorder="true" applyAlignment="true">
      <alignment vertical="center" wrapText="true"/>
    </xf>
    <xf numFmtId="41" fontId="18" fillId="0" borderId="1" xfId="97" applyNumberFormat="true" applyFont="true" applyFill="true" applyBorder="true" applyAlignment="true">
      <alignment horizontal="center" vertical="center" wrapText="true"/>
    </xf>
    <xf numFmtId="177" fontId="1" fillId="0" borderId="1" xfId="157" applyNumberFormat="true" applyFont="true" applyBorder="true" applyAlignment="true">
      <alignment horizontal="right" vertical="center" wrapText="true"/>
    </xf>
    <xf numFmtId="41" fontId="1" fillId="4" borderId="1" xfId="97" applyNumberFormat="true" applyFont="true" applyFill="true" applyBorder="true" applyAlignment="true">
      <alignment vertical="center" wrapText="true"/>
    </xf>
    <xf numFmtId="177" fontId="2" fillId="2" borderId="5" xfId="97" applyNumberFormat="true" applyFont="true" applyFill="true" applyBorder="true" applyAlignment="true">
      <alignment horizontal="center" vertical="center" wrapText="true"/>
    </xf>
    <xf numFmtId="182" fontId="2" fillId="2" borderId="5" xfId="97" applyNumberFormat="true" applyFont="true" applyFill="true" applyBorder="true" applyAlignment="true">
      <alignment horizontal="center" vertical="center" wrapText="true"/>
    </xf>
    <xf numFmtId="41" fontId="2" fillId="2" borderId="1" xfId="97" applyNumberFormat="true" applyFont="true" applyFill="true" applyBorder="true" applyAlignment="true">
      <alignment horizontal="center" vertical="center" wrapText="true"/>
    </xf>
    <xf numFmtId="177" fontId="2" fillId="2" borderId="6" xfId="97" applyNumberFormat="true" applyFont="true" applyFill="true" applyBorder="true" applyAlignment="true">
      <alignment horizontal="center" vertical="center" wrapText="true"/>
    </xf>
    <xf numFmtId="182" fontId="2" fillId="2" borderId="6" xfId="97" applyNumberFormat="true" applyFont="true" applyFill="true" applyBorder="true" applyAlignment="true">
      <alignment horizontal="center" vertical="center" wrapText="true"/>
    </xf>
    <xf numFmtId="177" fontId="1" fillId="0" borderId="0" xfId="97" applyNumberFormat="true" applyFont="true" applyFill="true"/>
    <xf numFmtId="177" fontId="1" fillId="2" borderId="0" xfId="97" applyNumberFormat="true" applyFont="true" applyFill="true"/>
    <xf numFmtId="0" fontId="18" fillId="0" borderId="1" xfId="0" applyNumberFormat="true" applyFont="true" applyFill="true" applyBorder="true" applyAlignment="true">
      <alignment horizontal="center" vertical="center" wrapText="true"/>
    </xf>
    <xf numFmtId="183" fontId="18" fillId="0" borderId="1" xfId="97" applyNumberFormat="true" applyFont="true" applyFill="true" applyBorder="true" applyAlignment="true">
      <alignment horizontal="center" vertical="center" wrapText="true"/>
    </xf>
    <xf numFmtId="182" fontId="18" fillId="0" borderId="1" xfId="97" applyNumberFormat="true" applyFont="true" applyFill="true" applyBorder="true" applyAlignment="true">
      <alignment horizontal="center" vertical="center" wrapText="true"/>
    </xf>
    <xf numFmtId="41" fontId="18" fillId="0" borderId="1" xfId="97" applyNumberFormat="true" applyFont="true" applyFill="true" applyBorder="true" applyAlignment="true">
      <alignment horizontal="left" vertical="center" wrapText="true"/>
    </xf>
    <xf numFmtId="41" fontId="18" fillId="0" borderId="1" xfId="97" applyNumberFormat="true" applyFont="true" applyFill="true" applyBorder="true" applyAlignment="true">
      <alignment horizontal="right" vertical="center" wrapText="true"/>
    </xf>
    <xf numFmtId="182" fontId="18" fillId="0" borderId="1" xfId="97" applyNumberFormat="true" applyFont="true" applyFill="true" applyBorder="true" applyAlignment="true">
      <alignment horizontal="right" vertical="center"/>
    </xf>
    <xf numFmtId="177" fontId="1" fillId="0" borderId="1" xfId="157" applyNumberFormat="true" applyFont="true" applyBorder="true" applyAlignment="true">
      <alignment horizontal="center" vertical="center" wrapText="true"/>
    </xf>
    <xf numFmtId="41" fontId="1" fillId="4" borderId="1" xfId="97" applyNumberFormat="true" applyFont="true" applyFill="true" applyBorder="true" applyAlignment="true">
      <alignment horizontal="center" vertical="center" wrapText="true"/>
    </xf>
    <xf numFmtId="177" fontId="2" fillId="2" borderId="2" xfId="97" applyNumberFormat="true" applyFont="true" applyFill="true" applyBorder="true" applyAlignment="true">
      <alignment horizontal="center" vertical="center" wrapText="true"/>
    </xf>
    <xf numFmtId="41" fontId="2" fillId="2" borderId="5" xfId="97" applyNumberFormat="true" applyFont="true" applyFill="true" applyBorder="true" applyAlignment="true">
      <alignment horizontal="left" vertical="center" wrapText="true"/>
    </xf>
    <xf numFmtId="41" fontId="2" fillId="2" borderId="6" xfId="97" applyNumberFormat="true" applyFont="true" applyFill="true" applyBorder="true" applyAlignment="true">
      <alignment horizontal="left" vertical="center" wrapText="true"/>
    </xf>
    <xf numFmtId="41" fontId="1" fillId="2" borderId="1" xfId="97" applyNumberFormat="true" applyFont="true" applyFill="true" applyBorder="true" applyAlignment="true">
      <alignment horizontal="center" vertical="center"/>
    </xf>
    <xf numFmtId="0" fontId="15" fillId="0" borderId="0" xfId="97" applyFont="true" applyFill="true" applyAlignment="true">
      <alignment horizontal="left" wrapText="true"/>
    </xf>
    <xf numFmtId="0" fontId="15" fillId="4" borderId="0" xfId="97" applyFont="true" applyFill="true" applyAlignment="true">
      <alignment horizontal="left" wrapText="true"/>
    </xf>
    <xf numFmtId="0" fontId="1" fillId="0" borderId="1" xfId="97" applyFont="true" applyFill="true" applyBorder="true" applyAlignment="true">
      <alignment vertical="center"/>
    </xf>
    <xf numFmtId="0" fontId="1" fillId="0" borderId="1" xfId="97" applyFont="true" applyFill="true" applyBorder="true"/>
    <xf numFmtId="0" fontId="1" fillId="0" borderId="18" xfId="97" applyFont="true" applyFill="true" applyBorder="true" applyAlignment="true">
      <alignment horizontal="left" vertical="center" wrapText="true"/>
    </xf>
    <xf numFmtId="0" fontId="1" fillId="0" borderId="19" xfId="97" applyFont="true" applyFill="true" applyBorder="true" applyAlignment="true">
      <alignment horizontal="left" vertical="center" wrapText="true"/>
    </xf>
    <xf numFmtId="41" fontId="1" fillId="2" borderId="1" xfId="52" applyNumberFormat="true" applyFont="true" applyFill="true" applyBorder="true" applyAlignment="true">
      <alignment vertical="center" wrapText="true"/>
    </xf>
    <xf numFmtId="41" fontId="1" fillId="4" borderId="1" xfId="52" applyNumberFormat="true" applyFont="true" applyFill="true" applyBorder="true" applyAlignment="true">
      <alignment horizontal="center" vertical="center" wrapText="true"/>
    </xf>
    <xf numFmtId="0" fontId="15" fillId="2" borderId="0" xfId="97" applyFont="true" applyFill="true" applyAlignment="true">
      <alignment horizontal="left" wrapText="true"/>
    </xf>
    <xf numFmtId="41" fontId="2" fillId="4" borderId="4" xfId="97" applyNumberFormat="true" applyFont="true" applyFill="true" applyBorder="true" applyAlignment="true">
      <alignment horizontal="left" vertical="center" wrapText="true"/>
    </xf>
    <xf numFmtId="41" fontId="2" fillId="2" borderId="4" xfId="97" applyNumberFormat="true" applyFont="true" applyFill="true" applyBorder="true" applyAlignment="true">
      <alignment horizontal="left" vertical="center" wrapText="true"/>
    </xf>
    <xf numFmtId="41" fontId="1" fillId="4" borderId="4" xfId="97" applyNumberFormat="true" applyFont="true" applyFill="true" applyBorder="true" applyAlignment="true">
      <alignment horizontal="left" vertical="center" wrapText="true"/>
    </xf>
    <xf numFmtId="0" fontId="1" fillId="0" borderId="1" xfId="97" applyFont="true" applyBorder="true" applyAlignment="true">
      <alignment vertical="center"/>
    </xf>
    <xf numFmtId="0" fontId="1" fillId="0" borderId="0" xfId="97" applyFont="true" applyAlignment="true">
      <alignment horizontal="left" wrapText="true"/>
    </xf>
    <xf numFmtId="0" fontId="18" fillId="0" borderId="4" xfId="97" applyFont="true" applyFill="true" applyBorder="true" applyAlignment="true">
      <alignment horizontal="left" wrapText="true"/>
    </xf>
    <xf numFmtId="0" fontId="18" fillId="0" borderId="1" xfId="97" applyFont="true" applyFill="true" applyBorder="true"/>
    <xf numFmtId="0" fontId="18" fillId="0" borderId="4" xfId="97" applyFont="true" applyFill="true" applyBorder="true" applyAlignment="true">
      <alignment horizontal="left" vertical="center" wrapText="true"/>
    </xf>
    <xf numFmtId="0" fontId="1" fillId="4" borderId="0" xfId="97" applyFont="true" applyFill="true" applyAlignment="true">
      <alignment horizontal="left" wrapText="true"/>
    </xf>
    <xf numFmtId="0" fontId="15" fillId="0" borderId="4" xfId="97" applyFont="true" applyFill="true" applyBorder="true" applyAlignment="true">
      <alignment horizontal="left" wrapText="true"/>
    </xf>
    <xf numFmtId="0" fontId="1" fillId="2" borderId="1" xfId="97" applyFont="true" applyFill="true" applyBorder="true"/>
    <xf numFmtId="0" fontId="1" fillId="2" borderId="0" xfId="97" applyFont="true" applyFill="true" applyAlignment="true">
      <alignment horizontal="left" wrapText="true"/>
    </xf>
    <xf numFmtId="0" fontId="22" fillId="2" borderId="0" xfId="97" applyFont="true" applyFill="true" applyAlignment="true">
      <alignment horizontal="center" vertical="center"/>
    </xf>
    <xf numFmtId="0" fontId="18" fillId="0" borderId="0" xfId="97" applyFont="true" applyFill="true" applyAlignment="true">
      <alignment horizontal="center"/>
    </xf>
    <xf numFmtId="0" fontId="1" fillId="2" borderId="1" xfId="97" applyFont="true" applyFill="true" applyBorder="true" applyAlignment="true">
      <alignment horizontal="left" vertical="center" wrapText="true"/>
    </xf>
    <xf numFmtId="0" fontId="1" fillId="2" borderId="5" xfId="97" applyFont="true" applyFill="true" applyBorder="true" applyAlignment="true">
      <alignment horizontal="left" vertical="center" wrapText="true"/>
    </xf>
    <xf numFmtId="0" fontId="1" fillId="2" borderId="20" xfId="97" applyFont="true" applyFill="true" applyBorder="true" applyAlignment="true">
      <alignment horizontal="left" vertical="center" wrapText="true"/>
    </xf>
    <xf numFmtId="0" fontId="1" fillId="2" borderId="6" xfId="97" applyFont="true" applyFill="true" applyBorder="true" applyAlignment="true">
      <alignment horizontal="left" vertical="center" wrapText="true"/>
    </xf>
    <xf numFmtId="0" fontId="23" fillId="2" borderId="1" xfId="91" applyFont="true" applyFill="true" applyBorder="true" applyAlignment="true">
      <alignment horizontal="center" vertical="center"/>
    </xf>
    <xf numFmtId="0" fontId="24" fillId="0" borderId="5" xfId="91" applyFont="true" applyBorder="true" applyAlignment="true">
      <alignment horizontal="left" vertical="center" wrapText="true"/>
    </xf>
    <xf numFmtId="0" fontId="23" fillId="0" borderId="1" xfId="91" applyFont="true" applyBorder="true" applyAlignment="true">
      <alignment horizontal="center" vertical="center" wrapText="true"/>
    </xf>
    <xf numFmtId="0" fontId="23" fillId="0" borderId="5" xfId="91" applyFont="true" applyBorder="true" applyAlignment="true">
      <alignment horizontal="center" vertical="center" wrapText="true"/>
    </xf>
    <xf numFmtId="0" fontId="24" fillId="0" borderId="1" xfId="91" applyFont="true" applyBorder="true" applyAlignment="true">
      <alignment horizontal="center" vertical="center" wrapText="true"/>
    </xf>
    <xf numFmtId="183" fontId="24" fillId="2" borderId="1" xfId="91" applyNumberFormat="true" applyFont="true" applyFill="true" applyBorder="true" applyAlignment="true">
      <alignment horizontal="center" vertical="center" wrapText="true"/>
    </xf>
    <xf numFmtId="183" fontId="23" fillId="2" borderId="1" xfId="91" applyNumberFormat="true" applyFont="true" applyFill="true" applyBorder="true" applyAlignment="true">
      <alignment horizontal="center" vertical="center" wrapText="true"/>
    </xf>
    <xf numFmtId="183" fontId="23" fillId="2" borderId="1" xfId="148" applyNumberFormat="true" applyFont="true" applyFill="true" applyBorder="true" applyAlignment="true">
      <alignment horizontal="center" vertical="center" wrapText="true"/>
    </xf>
    <xf numFmtId="0" fontId="23" fillId="2" borderId="1" xfId="148" applyNumberFormat="true" applyFont="true" applyFill="true" applyBorder="true" applyAlignment="true">
      <alignment horizontal="center" vertical="center"/>
    </xf>
    <xf numFmtId="0" fontId="23" fillId="2" borderId="1" xfId="148" applyFont="true" applyFill="true" applyBorder="true" applyAlignment="true">
      <alignment horizontal="center" vertical="center" wrapText="true"/>
    </xf>
    <xf numFmtId="183" fontId="24" fillId="2" borderId="1" xfId="148" applyNumberFormat="true" applyFont="true" applyFill="true" applyBorder="true" applyAlignment="true">
      <alignment horizontal="center" vertical="center" wrapText="true"/>
    </xf>
    <xf numFmtId="183" fontId="24" fillId="2" borderId="5" xfId="91" applyNumberFormat="true" applyFont="true" applyFill="true" applyBorder="true" applyAlignment="true">
      <alignment horizontal="center" vertical="center" wrapText="true"/>
    </xf>
    <xf numFmtId="183" fontId="23" fillId="2" borderId="5" xfId="91" applyNumberFormat="true" applyFont="true" applyFill="true" applyBorder="true" applyAlignment="true">
      <alignment horizontal="center" vertical="center" wrapText="true"/>
    </xf>
    <xf numFmtId="0" fontId="23" fillId="2" borderId="1" xfId="91" applyNumberFormat="true" applyFont="true" applyFill="true" applyBorder="true" applyAlignment="true">
      <alignment horizontal="center" vertical="center"/>
    </xf>
    <xf numFmtId="0" fontId="23" fillId="2" borderId="1" xfId="91" applyFont="true" applyFill="true" applyBorder="true" applyAlignment="true">
      <alignment horizontal="center" vertical="center" wrapText="true"/>
    </xf>
    <xf numFmtId="41" fontId="2" fillId="2" borderId="20" xfId="97" applyNumberFormat="true" applyFont="true" applyFill="true" applyBorder="true" applyAlignment="true">
      <alignment horizontal="center" vertical="center" wrapText="true"/>
    </xf>
    <xf numFmtId="41" fontId="1" fillId="4" borderId="1" xfId="97" applyNumberFormat="true" applyFont="true" applyFill="true" applyBorder="true" applyAlignment="true">
      <alignment wrapText="true"/>
    </xf>
    <xf numFmtId="0" fontId="23" fillId="0" borderId="5" xfId="91" applyFont="true" applyBorder="true" applyAlignment="true">
      <alignment horizontal="left" vertical="center" wrapText="true"/>
    </xf>
    <xf numFmtId="41" fontId="1" fillId="0" borderId="1" xfId="91" applyNumberFormat="true" applyFont="true" applyBorder="true" applyAlignment="true">
      <alignment horizontal="center" vertical="center" wrapText="true"/>
    </xf>
    <xf numFmtId="0" fontId="23" fillId="0" borderId="1" xfId="91" applyFont="true" applyBorder="true" applyAlignment="true">
      <alignment horizontal="left" vertical="center" wrapText="true"/>
    </xf>
    <xf numFmtId="176" fontId="23" fillId="0" borderId="1" xfId="91" applyNumberFormat="true" applyFont="true" applyBorder="true" applyAlignment="true">
      <alignment horizontal="center" vertical="center" wrapText="true"/>
    </xf>
    <xf numFmtId="183" fontId="23" fillId="2" borderId="1" xfId="91" applyNumberFormat="true" applyFont="true" applyFill="true" applyBorder="true" applyAlignment="true">
      <alignment horizontal="left" vertical="center" wrapText="true"/>
    </xf>
    <xf numFmtId="41" fontId="1" fillId="2" borderId="1" xfId="91" applyNumberFormat="true" applyFont="true" applyFill="true" applyBorder="true" applyAlignment="true">
      <alignment horizontal="center" vertical="center" wrapText="true"/>
    </xf>
    <xf numFmtId="0" fontId="23" fillId="2" borderId="1" xfId="148" applyFont="true" applyFill="true" applyBorder="true" applyAlignment="true">
      <alignment horizontal="left" vertical="center" wrapText="true"/>
    </xf>
    <xf numFmtId="176" fontId="23" fillId="2" borderId="1" xfId="148" applyNumberFormat="true" applyFont="true" applyFill="true" applyBorder="true" applyAlignment="true">
      <alignment horizontal="center" vertical="center" wrapText="true"/>
    </xf>
    <xf numFmtId="41" fontId="1" fillId="2" borderId="1" xfId="157" applyNumberFormat="true" applyFont="true" applyFill="true" applyBorder="true" applyAlignment="true">
      <alignment horizontal="center" vertical="center" wrapText="true"/>
    </xf>
    <xf numFmtId="183" fontId="23" fillId="2" borderId="5" xfId="91" applyNumberFormat="true" applyFont="true" applyFill="true" applyBorder="true" applyAlignment="true">
      <alignment horizontal="left" vertical="center" wrapText="true"/>
    </xf>
    <xf numFmtId="0" fontId="23" fillId="2" borderId="1" xfId="91" applyFont="true" applyFill="true" applyBorder="true" applyAlignment="true">
      <alignment horizontal="left" vertical="center" wrapText="true"/>
    </xf>
    <xf numFmtId="177" fontId="2" fillId="2" borderId="20" xfId="97" applyNumberFormat="true" applyFont="true" applyFill="true" applyBorder="true" applyAlignment="true">
      <alignment horizontal="center" vertical="center" wrapText="true"/>
    </xf>
    <xf numFmtId="182" fontId="2" fillId="2" borderId="20" xfId="97" applyNumberFormat="true" applyFont="true" applyFill="true" applyBorder="true" applyAlignment="true">
      <alignment horizontal="center" vertical="center" wrapText="true"/>
    </xf>
    <xf numFmtId="176" fontId="23" fillId="0" borderId="5" xfId="91" applyNumberFormat="true" applyFont="true" applyBorder="true" applyAlignment="true">
      <alignment horizontal="center" vertical="center" wrapText="true"/>
    </xf>
    <xf numFmtId="177" fontId="23" fillId="2" borderId="1" xfId="91" applyNumberFormat="true" applyFont="true" applyFill="true" applyBorder="true" applyAlignment="true">
      <alignment horizontal="center" vertical="center"/>
    </xf>
    <xf numFmtId="176" fontId="25" fillId="0" borderId="1" xfId="91" applyNumberFormat="true" applyFont="true" applyBorder="true" applyAlignment="true">
      <alignment horizontal="center" vertical="center" wrapText="true"/>
    </xf>
    <xf numFmtId="176" fontId="23" fillId="2" borderId="1" xfId="91" applyNumberFormat="true" applyFont="true" applyFill="true" applyBorder="true" applyAlignment="true">
      <alignment horizontal="center" vertical="center" wrapText="true"/>
    </xf>
    <xf numFmtId="177" fontId="23" fillId="2" borderId="1" xfId="148" applyNumberFormat="true" applyFont="true" applyFill="true" applyBorder="true" applyAlignment="true">
      <alignment horizontal="center" vertical="center" wrapText="true"/>
    </xf>
    <xf numFmtId="176" fontId="23" fillId="2" borderId="5" xfId="91" applyNumberFormat="true" applyFont="true" applyFill="true" applyBorder="true" applyAlignment="true">
      <alignment horizontal="center" vertical="center" wrapText="true"/>
    </xf>
    <xf numFmtId="177" fontId="23" fillId="2" borderId="1" xfId="91" applyNumberFormat="true" applyFont="true" applyFill="true" applyBorder="true" applyAlignment="true">
      <alignment horizontal="center" vertical="center" wrapText="true"/>
    </xf>
    <xf numFmtId="177" fontId="2" fillId="2" borderId="1" xfId="97" applyNumberFormat="true" applyFont="true" applyFill="true" applyBorder="true" applyAlignment="true">
      <alignment horizontal="center" vertical="center" wrapText="true"/>
    </xf>
    <xf numFmtId="176" fontId="23" fillId="2" borderId="1" xfId="91" applyNumberFormat="true" applyFont="true" applyFill="true" applyBorder="true" applyAlignment="true">
      <alignment horizontal="center" vertical="center"/>
    </xf>
    <xf numFmtId="176" fontId="23" fillId="2" borderId="5" xfId="91" applyNumberFormat="true" applyFont="true" applyFill="true" applyBorder="true" applyAlignment="true">
      <alignment horizontal="center" vertical="center"/>
    </xf>
    <xf numFmtId="176" fontId="25" fillId="2" borderId="1" xfId="91" applyNumberFormat="true" applyFont="true" applyFill="true" applyBorder="true" applyAlignment="true">
      <alignment horizontal="center" vertical="center"/>
    </xf>
    <xf numFmtId="41" fontId="23" fillId="2" borderId="1" xfId="157" applyNumberFormat="true" applyFont="true" applyFill="true" applyBorder="true" applyAlignment="true">
      <alignment horizontal="center" vertical="center" wrapText="true"/>
    </xf>
    <xf numFmtId="0" fontId="2" fillId="0" borderId="1" xfId="97" applyFont="true" applyBorder="true" applyAlignment="true">
      <alignment horizontal="center" vertical="top" wrapText="true"/>
    </xf>
    <xf numFmtId="0" fontId="26" fillId="0" borderId="1" xfId="97" applyFont="true" applyBorder="true" applyAlignment="true">
      <alignment horizontal="center"/>
    </xf>
    <xf numFmtId="0" fontId="26" fillId="0" borderId="0" xfId="97" applyFont="true" applyAlignment="true">
      <alignment horizontal="left" wrapText="true"/>
    </xf>
    <xf numFmtId="177" fontId="23" fillId="2" borderId="5" xfId="91" applyNumberFormat="true" applyFont="true" applyFill="true" applyBorder="true" applyAlignment="true">
      <alignment horizontal="center" vertical="center" wrapText="true"/>
    </xf>
    <xf numFmtId="0" fontId="24" fillId="0" borderId="1" xfId="91" applyFont="true" applyBorder="true" applyAlignment="true">
      <alignment horizontal="left" vertical="center" wrapText="true"/>
    </xf>
    <xf numFmtId="183" fontId="24" fillId="2" borderId="1" xfId="91" applyNumberFormat="true" applyFont="true" applyFill="true" applyBorder="true" applyAlignment="true">
      <alignment horizontal="left" vertical="center" wrapText="true"/>
    </xf>
    <xf numFmtId="177" fontId="23" fillId="2" borderId="1" xfId="157" applyNumberFormat="true" applyFont="true" applyFill="true" applyBorder="true" applyAlignment="true">
      <alignment horizontal="center" vertical="center" wrapText="true"/>
    </xf>
    <xf numFmtId="0" fontId="23" fillId="2" borderId="1" xfId="157" applyFont="true" applyFill="true" applyBorder="true" applyAlignment="true">
      <alignment horizontal="left" vertical="center" wrapText="true"/>
    </xf>
    <xf numFmtId="0" fontId="1" fillId="0" borderId="0" xfId="0" applyFont="true" applyAlignment="true">
      <alignment horizontal="left" wrapText="true"/>
    </xf>
    <xf numFmtId="0" fontId="24" fillId="2" borderId="1" xfId="148" applyFont="true" applyFill="true" applyBorder="true" applyAlignment="true">
      <alignment horizontal="left" vertical="center" wrapText="true"/>
    </xf>
    <xf numFmtId="0" fontId="24" fillId="2" borderId="5" xfId="91" applyFont="true" applyFill="true" applyBorder="true" applyAlignment="true">
      <alignment horizontal="left" vertical="center" wrapText="true"/>
    </xf>
    <xf numFmtId="0" fontId="24" fillId="2" borderId="1" xfId="91" applyFont="true" applyFill="true" applyBorder="true" applyAlignment="true">
      <alignment horizontal="left" vertical="center" wrapText="true"/>
    </xf>
    <xf numFmtId="0" fontId="26" fillId="0" borderId="0" xfId="97" applyFont="true" applyAlignment="true">
      <alignment horizontal="center"/>
    </xf>
    <xf numFmtId="0" fontId="27" fillId="2" borderId="0" xfId="91" applyFont="true" applyFill="true" applyBorder="true" applyAlignment="true">
      <alignment horizontal="center" vertical="center"/>
    </xf>
    <xf numFmtId="0" fontId="26" fillId="0" borderId="1" xfId="97" applyFont="true" applyBorder="true" applyAlignment="true">
      <alignment vertical="center"/>
    </xf>
    <xf numFmtId="0" fontId="15" fillId="0" borderId="5" xfId="97" applyFont="true" applyFill="true" applyBorder="true" applyAlignment="true">
      <alignment horizontal="center"/>
    </xf>
    <xf numFmtId="0" fontId="15" fillId="0" borderId="20" xfId="97" applyFont="true" applyFill="true" applyBorder="true" applyAlignment="true">
      <alignment horizontal="center"/>
    </xf>
    <xf numFmtId="0" fontId="15" fillId="0" borderId="6" xfId="97" applyFont="true" applyFill="true" applyBorder="true" applyAlignment="true">
      <alignment horizontal="center"/>
    </xf>
    <xf numFmtId="0" fontId="1" fillId="2" borderId="1" xfId="0" applyFont="true" applyFill="true" applyBorder="true" applyAlignment="true">
      <alignment vertical="center" wrapText="true"/>
    </xf>
    <xf numFmtId="0" fontId="1" fillId="2" borderId="1" xfId="0" applyFont="true" applyFill="true" applyBorder="true" applyAlignment="true" applyProtection="true">
      <alignment horizontal="center" vertical="center" wrapText="true"/>
      <protection locked="false"/>
    </xf>
    <xf numFmtId="0" fontId="1" fillId="2" borderId="1" xfId="0" applyFont="true" applyFill="true" applyBorder="true" applyAlignment="true" applyProtection="true">
      <alignment vertical="center" wrapText="true"/>
      <protection locked="false"/>
    </xf>
    <xf numFmtId="0" fontId="1" fillId="2" borderId="1" xfId="30" applyFont="true" applyFill="true" applyBorder="true" applyAlignment="true" applyProtection="true">
      <alignment horizontal="left" vertical="center" wrapText="true"/>
      <protection locked="false"/>
    </xf>
    <xf numFmtId="0" fontId="1" fillId="2" borderId="1" xfId="80" applyFont="true" applyFill="true" applyBorder="true" applyAlignment="true" applyProtection="true">
      <alignment horizontal="left" vertical="center" wrapText="true"/>
      <protection locked="false"/>
    </xf>
    <xf numFmtId="0" fontId="1" fillId="4" borderId="1" xfId="97" applyFont="true" applyFill="true" applyBorder="true" applyAlignment="true">
      <alignment vertical="center"/>
    </xf>
    <xf numFmtId="41" fontId="1" fillId="2" borderId="1" xfId="0" applyNumberFormat="true" applyFont="true" applyFill="true" applyBorder="true" applyAlignment="true">
      <alignment vertical="center" wrapText="true"/>
    </xf>
    <xf numFmtId="0" fontId="1" fillId="2" borderId="1" xfId="0" applyFont="true" applyFill="true" applyBorder="true" applyAlignment="true" applyProtection="true">
      <alignment horizontal="left" vertical="center" wrapText="true"/>
      <protection locked="false"/>
    </xf>
    <xf numFmtId="41" fontId="1" fillId="2" borderId="1" xfId="0" applyNumberFormat="true" applyFont="true" applyFill="true" applyBorder="true" applyAlignment="true" applyProtection="true">
      <alignment horizontal="center" vertical="center"/>
      <protection locked="false"/>
    </xf>
    <xf numFmtId="41" fontId="1" fillId="2" borderId="1" xfId="2" applyNumberFormat="true" applyFont="true" applyFill="true" applyBorder="true" applyAlignment="true" applyProtection="true">
      <alignment horizontal="center" vertical="center" wrapText="true"/>
      <protection locked="false"/>
    </xf>
    <xf numFmtId="0" fontId="1" fillId="2" borderId="1" xfId="123" applyFont="true" applyFill="true" applyBorder="true" applyAlignment="true" applyProtection="true">
      <alignment horizontal="left" vertical="center" wrapText="true"/>
      <protection locked="false"/>
    </xf>
    <xf numFmtId="41" fontId="1" fillId="2" borderId="1" xfId="0" applyNumberFormat="true" applyFont="true" applyFill="true" applyBorder="true" applyAlignment="true" applyProtection="true">
      <alignment horizontal="center" vertical="center" wrapText="true"/>
      <protection locked="false"/>
    </xf>
    <xf numFmtId="0" fontId="1" fillId="2" borderId="1" xfId="14" applyFont="true" applyFill="true" applyBorder="true" applyAlignment="true" applyProtection="true">
      <alignment horizontal="left" vertical="center" wrapText="true"/>
      <protection locked="false"/>
    </xf>
    <xf numFmtId="182" fontId="1" fillId="0" borderId="1" xfId="97" applyNumberFormat="true" applyFont="true" applyBorder="true" applyAlignment="true">
      <alignment vertical="center" wrapText="true"/>
    </xf>
    <xf numFmtId="182" fontId="1" fillId="2" borderId="1" xfId="0" applyNumberFormat="true" applyFont="true" applyFill="true" applyBorder="true" applyAlignment="true">
      <alignment vertical="center" wrapText="true"/>
    </xf>
    <xf numFmtId="182" fontId="1" fillId="0" borderId="1" xfId="97" applyNumberFormat="true" applyFont="true" applyBorder="true" applyAlignment="true">
      <alignment horizontal="center" vertical="center" wrapText="true"/>
    </xf>
    <xf numFmtId="0" fontId="18" fillId="0" borderId="1" xfId="141" applyFont="true" applyFill="true" applyBorder="true" applyAlignment="true">
      <alignment vertical="center" wrapText="true"/>
    </xf>
    <xf numFmtId="0" fontId="18" fillId="0" borderId="1" xfId="141" applyFont="true" applyFill="true" applyBorder="true" applyAlignment="true">
      <alignment horizontal="center" vertical="center" wrapText="true"/>
    </xf>
    <xf numFmtId="182" fontId="1" fillId="2" borderId="1" xfId="97" applyNumberFormat="true" applyFont="true" applyFill="true" applyBorder="true" applyAlignment="true">
      <alignment vertical="center" wrapText="true"/>
    </xf>
    <xf numFmtId="41" fontId="1" fillId="2" borderId="1" xfId="0" applyNumberFormat="true" applyFont="true" applyFill="true" applyBorder="true" applyAlignment="true">
      <alignment horizontal="center" vertical="center" wrapText="true"/>
    </xf>
    <xf numFmtId="41" fontId="18" fillId="2" borderId="1" xfId="0" applyNumberFormat="true" applyFont="true" applyFill="true" applyBorder="true" applyAlignment="true"/>
    <xf numFmtId="182" fontId="1" fillId="0" borderId="1" xfId="97" applyNumberFormat="true" applyFont="true" applyFill="true" applyBorder="true" applyAlignment="true">
      <alignment vertical="center" wrapText="true"/>
    </xf>
    <xf numFmtId="182" fontId="1" fillId="0" borderId="1" xfId="97" applyNumberFormat="true" applyFont="true" applyFill="true" applyBorder="true"/>
    <xf numFmtId="0" fontId="1" fillId="0" borderId="1" xfId="97" applyFont="true" applyFill="true" applyBorder="true" applyAlignment="true">
      <alignment horizontal="right" vertical="center" wrapText="true"/>
    </xf>
    <xf numFmtId="0" fontId="18" fillId="0" borderId="1" xfId="141" applyFont="true" applyFill="true" applyBorder="true" applyAlignment="true">
      <alignment horizontal="right" vertical="center"/>
    </xf>
    <xf numFmtId="0" fontId="18" fillId="0" borderId="1" xfId="141" applyFont="true" applyFill="true" applyBorder="true" applyAlignment="true">
      <alignment horizontal="center" vertical="center"/>
    </xf>
    <xf numFmtId="0" fontId="18" fillId="0" borderId="1" xfId="141" applyFont="true" applyFill="true" applyBorder="true" applyAlignment="true"/>
    <xf numFmtId="0" fontId="1" fillId="2" borderId="1" xfId="0" applyFont="true" applyFill="true" applyBorder="true" applyAlignment="true"/>
    <xf numFmtId="0" fontId="1" fillId="2" borderId="0" xfId="0" applyFont="true" applyFill="true" applyAlignment="true">
      <alignment horizontal="left" wrapText="true"/>
    </xf>
    <xf numFmtId="0" fontId="1" fillId="2" borderId="1" xfId="0" applyFont="true" applyFill="true" applyBorder="true" applyAlignment="true">
      <alignment wrapText="true"/>
    </xf>
    <xf numFmtId="0" fontId="18" fillId="2" borderId="0" xfId="0" applyFont="true" applyFill="true" applyAlignment="true">
      <alignment horizontal="left" wrapText="true"/>
    </xf>
    <xf numFmtId="0" fontId="23" fillId="2" borderId="1" xfId="0" applyFont="true" applyFill="true" applyBorder="true" applyAlignment="true" applyProtection="true">
      <alignment horizontal="left" vertical="center" wrapText="true"/>
      <protection locked="false"/>
    </xf>
    <xf numFmtId="0" fontId="18" fillId="2" borderId="1" xfId="0" applyFont="true" applyFill="true" applyBorder="true" applyAlignment="true"/>
    <xf numFmtId="0" fontId="19" fillId="2" borderId="1" xfId="0" applyFont="true" applyFill="true" applyBorder="true" applyAlignment="true">
      <alignment horizontal="center" vertical="center"/>
    </xf>
    <xf numFmtId="0" fontId="19" fillId="2" borderId="0" xfId="0" applyFont="true" applyFill="true" applyBorder="true" applyAlignment="true">
      <alignment horizontal="left" vertical="center" wrapText="true"/>
    </xf>
    <xf numFmtId="0" fontId="1" fillId="0" borderId="1" xfId="97" applyFont="true" applyBorder="true"/>
    <xf numFmtId="0" fontId="18" fillId="0" borderId="4" xfId="141" applyFont="true" applyFill="true" applyBorder="true" applyAlignment="true">
      <alignment horizontal="left" vertical="center" wrapText="true"/>
    </xf>
    <xf numFmtId="0" fontId="15" fillId="0" borderId="1" xfId="97" applyFont="true" applyFill="true" applyBorder="true" applyAlignment="true">
      <alignment horizontal="center" vertical="center"/>
    </xf>
    <xf numFmtId="41" fontId="1" fillId="5" borderId="5" xfId="97" applyNumberFormat="true" applyFont="true" applyFill="true" applyBorder="true" applyAlignment="true">
      <alignment horizontal="center" vertical="center" wrapText="true"/>
    </xf>
    <xf numFmtId="41" fontId="1" fillId="5" borderId="6" xfId="97" applyNumberFormat="true" applyFont="true" applyFill="true" applyBorder="true" applyAlignment="true">
      <alignment horizontal="center" vertical="center" wrapText="true"/>
    </xf>
    <xf numFmtId="0" fontId="1" fillId="5" borderId="5" xfId="97" applyFont="true" applyFill="true" applyBorder="true" applyAlignment="true">
      <alignment horizontal="left" vertical="center" wrapText="true"/>
    </xf>
    <xf numFmtId="0" fontId="1" fillId="5" borderId="6" xfId="97" applyFont="true" applyFill="true" applyBorder="true" applyAlignment="true">
      <alignment horizontal="left" vertical="center" wrapText="true"/>
    </xf>
    <xf numFmtId="0" fontId="1" fillId="2" borderId="0" xfId="97" applyFont="true" applyFill="true" applyAlignment="true">
      <alignment horizontal="left" vertical="center"/>
    </xf>
    <xf numFmtId="0" fontId="18" fillId="0" borderId="1" xfId="0" applyFont="true" applyBorder="true" applyAlignment="true">
      <alignment vertical="center" wrapText="true"/>
    </xf>
    <xf numFmtId="0" fontId="18" fillId="0" borderId="1" xfId="0" applyFont="true" applyBorder="true" applyAlignment="true">
      <alignment horizontal="center" vertical="center" wrapText="true"/>
    </xf>
    <xf numFmtId="41" fontId="18" fillId="0" borderId="1" xfId="0" applyNumberFormat="true" applyFont="true" applyBorder="true" applyAlignment="true">
      <alignment horizontal="center" vertical="center" wrapText="true"/>
    </xf>
    <xf numFmtId="41" fontId="18" fillId="0" borderId="1" xfId="0" applyNumberFormat="true" applyFont="true" applyBorder="true" applyAlignment="true">
      <alignment vertical="center" wrapText="true"/>
    </xf>
    <xf numFmtId="57" fontId="18" fillId="0" borderId="1" xfId="0" applyNumberFormat="true" applyFont="true" applyBorder="true" applyAlignment="true">
      <alignment horizontal="center" vertical="center" wrapText="true"/>
    </xf>
    <xf numFmtId="0" fontId="15" fillId="0" borderId="1" xfId="97" applyFont="true" applyFill="true" applyBorder="true" applyAlignment="true">
      <alignment horizontal="left" vertical="top" wrapText="true"/>
    </xf>
    <xf numFmtId="0" fontId="1" fillId="2" borderId="0" xfId="97" applyFont="true" applyFill="true" applyAlignment="true">
      <alignment horizontal="center"/>
    </xf>
    <xf numFmtId="0" fontId="28" fillId="0" borderId="0" xfId="0" applyFont="true" applyFill="true" applyAlignment="true">
      <alignment vertical="center"/>
    </xf>
    <xf numFmtId="0" fontId="29" fillId="0" borderId="0" xfId="0" applyFont="true" applyFill="true" applyAlignment="true">
      <alignment horizontal="center" vertical="center" wrapText="true"/>
    </xf>
    <xf numFmtId="0" fontId="30" fillId="0" borderId="0" xfId="0" applyNumberFormat="true" applyFont="true" applyFill="true" applyBorder="true" applyAlignment="true">
      <alignment vertical="center" wrapText="true"/>
    </xf>
    <xf numFmtId="0" fontId="30" fillId="0" borderId="0" xfId="0" applyNumberFormat="true" applyFont="true" applyFill="true" applyAlignment="true">
      <alignment vertical="center" wrapText="true"/>
    </xf>
    <xf numFmtId="0" fontId="31" fillId="0" borderId="0" xfId="0" applyFont="true" applyFill="true" applyAlignment="true">
      <alignment vertical="center"/>
    </xf>
    <xf numFmtId="0" fontId="32" fillId="0" borderId="0" xfId="97" applyFont="true" applyFill="true" applyAlignment="true">
      <alignment horizontal="center"/>
    </xf>
    <xf numFmtId="0" fontId="32" fillId="2" borderId="0" xfId="97" applyFont="true" applyFill="true" applyAlignment="true">
      <alignment horizontal="center"/>
    </xf>
    <xf numFmtId="0" fontId="18" fillId="2" borderId="0" xfId="97" applyFont="true" applyFill="true" applyAlignment="true">
      <alignment horizontal="center"/>
    </xf>
    <xf numFmtId="0" fontId="28" fillId="0" borderId="0" xfId="0" applyFont="true" applyFill="true">
      <alignment vertical="center"/>
    </xf>
    <xf numFmtId="0" fontId="15" fillId="4" borderId="0" xfId="157" applyFont="true" applyFill="true"/>
    <xf numFmtId="0" fontId="28" fillId="0" borderId="0" xfId="141" applyFill="true" applyAlignment="true"/>
    <xf numFmtId="0" fontId="1" fillId="0" borderId="0" xfId="97" applyFont="true" applyFill="true" applyAlignment="true"/>
    <xf numFmtId="0" fontId="1" fillId="0" borderId="0" xfId="97" applyFont="true" applyFill="true" applyAlignment="true">
      <alignment horizontal="center" vertical="center" wrapText="true"/>
    </xf>
    <xf numFmtId="0" fontId="1" fillId="0" borderId="0" xfId="0" applyFont="true" applyFill="true" applyAlignment="true"/>
    <xf numFmtId="41" fontId="1" fillId="2" borderId="0" xfId="97" applyNumberFormat="true" applyFont="true" applyFill="true"/>
    <xf numFmtId="0" fontId="16" fillId="2" borderId="0" xfId="97" applyFont="true" applyFill="true" applyAlignment="true">
      <alignment horizontal="center"/>
    </xf>
    <xf numFmtId="0" fontId="1" fillId="4" borderId="1" xfId="97" applyFont="true" applyFill="true" applyBorder="true" applyAlignment="true">
      <alignment vertical="center" wrapText="true"/>
    </xf>
    <xf numFmtId="41" fontId="1" fillId="2" borderId="1" xfId="97" applyNumberFormat="true" applyFont="true" applyFill="true" applyBorder="true" applyAlignment="true">
      <alignment horizontal="left" vertical="center" wrapText="true"/>
    </xf>
    <xf numFmtId="0" fontId="1" fillId="2" borderId="1" xfId="77" applyFont="true" applyFill="true" applyBorder="true" applyAlignment="true">
      <alignment horizontal="left" vertical="center" wrapText="true"/>
    </xf>
    <xf numFmtId="41" fontId="2" fillId="2" borderId="1" xfId="97" applyNumberFormat="true" applyFont="true" applyFill="true" applyBorder="true" applyAlignment="true">
      <alignment vertical="center" wrapText="true"/>
    </xf>
    <xf numFmtId="0" fontId="2" fillId="2" borderId="1" xfId="93" applyFont="true" applyFill="true" applyBorder="true" applyAlignment="true">
      <alignment horizontal="left" vertical="center" wrapText="true"/>
    </xf>
    <xf numFmtId="0" fontId="1" fillId="2" borderId="1" xfId="148" applyNumberFormat="true" applyFont="true" applyFill="true" applyBorder="true" applyAlignment="true">
      <alignment horizontal="center" vertical="center" wrapText="true"/>
    </xf>
    <xf numFmtId="0" fontId="1" fillId="2" borderId="1" xfId="148" applyFont="true" applyFill="true" applyBorder="true" applyAlignment="true">
      <alignment horizontal="left" vertical="center" wrapText="true"/>
    </xf>
    <xf numFmtId="0" fontId="1" fillId="2" borderId="1" xfId="148" applyFont="true" applyFill="true" applyBorder="true" applyAlignment="true">
      <alignment horizontal="center" vertical="center" wrapText="true"/>
    </xf>
    <xf numFmtId="0" fontId="15" fillId="4" borderId="0" xfId="97" applyFont="true" applyFill="true" applyAlignment="true">
      <alignment wrapText="true"/>
    </xf>
    <xf numFmtId="0" fontId="15" fillId="4" borderId="0" xfId="97" applyFont="true" applyFill="true" applyAlignment="true">
      <alignment vertical="center" wrapText="true"/>
    </xf>
    <xf numFmtId="0" fontId="1" fillId="2" borderId="1" xfId="127" applyFont="true" applyFill="true" applyBorder="true" applyAlignment="true">
      <alignment horizontal="center" vertical="center" wrapText="true"/>
    </xf>
    <xf numFmtId="0" fontId="1" fillId="2" borderId="1" xfId="77" applyFont="true" applyFill="true" applyBorder="true" applyAlignment="true">
      <alignment vertical="center"/>
    </xf>
    <xf numFmtId="0" fontId="1" fillId="2" borderId="1" xfId="148" applyFont="true" applyFill="true" applyBorder="true" applyAlignment="true">
      <alignment vertical="center" wrapText="true"/>
    </xf>
    <xf numFmtId="41" fontId="15" fillId="4" borderId="0" xfId="97" applyNumberFormat="true" applyFont="true" applyFill="true"/>
    <xf numFmtId="183" fontId="18" fillId="0" borderId="1" xfId="0" applyNumberFormat="true" applyFont="true" applyFill="true" applyBorder="true" applyAlignment="true">
      <alignment horizontal="center" vertical="center" wrapText="true"/>
    </xf>
    <xf numFmtId="41" fontId="1" fillId="2" borderId="1" xfId="97" applyNumberFormat="true" applyFont="true" applyFill="true" applyBorder="true"/>
    <xf numFmtId="184" fontId="1" fillId="2" borderId="1" xfId="97" applyNumberFormat="true" applyFont="true" applyFill="true" applyBorder="true" applyAlignment="true">
      <alignment vertical="center" wrapText="true"/>
    </xf>
    <xf numFmtId="177" fontId="2" fillId="2" borderId="1" xfId="93" applyNumberFormat="true" applyFont="true" applyFill="true" applyBorder="true" applyAlignment="true">
      <alignment vertical="center" wrapText="true"/>
    </xf>
    <xf numFmtId="183" fontId="15" fillId="4" borderId="0" xfId="97" applyNumberFormat="true" applyFont="true" applyFill="true"/>
    <xf numFmtId="181" fontId="1" fillId="2" borderId="1" xfId="97" applyNumberFormat="true" applyFont="true" applyFill="true" applyBorder="true" applyAlignment="true">
      <alignment vertical="center" wrapText="true"/>
    </xf>
    <xf numFmtId="41" fontId="2" fillId="2" borderId="1" xfId="97" applyNumberFormat="true" applyFont="true" applyFill="true" applyBorder="true" applyAlignment="true"/>
    <xf numFmtId="0" fontId="1" fillId="2" borderId="1" xfId="97" applyFont="true" applyFill="true" applyBorder="true" applyAlignment="true"/>
    <xf numFmtId="0" fontId="15" fillId="2" borderId="0" xfId="97" applyFont="true" applyFill="true"/>
    <xf numFmtId="41" fontId="1" fillId="2" borderId="4" xfId="97" applyNumberFormat="true" applyFont="true" applyFill="true" applyBorder="true" applyAlignment="true">
      <alignment horizontal="center" vertical="center" wrapText="true"/>
    </xf>
    <xf numFmtId="0" fontId="1" fillId="2" borderId="1" xfId="77" applyFont="true" applyFill="true" applyBorder="true" applyAlignment="true">
      <alignment horizontal="center" vertical="center" wrapText="true"/>
    </xf>
    <xf numFmtId="0" fontId="28" fillId="0" borderId="1" xfId="0" applyFont="true" applyFill="true" applyBorder="true" applyAlignment="true">
      <alignment vertical="center"/>
    </xf>
    <xf numFmtId="0" fontId="29" fillId="0" borderId="1" xfId="0" applyFont="true" applyFill="true" applyBorder="true" applyAlignment="true">
      <alignment horizontal="center" vertical="center" wrapText="true"/>
    </xf>
    <xf numFmtId="0" fontId="30" fillId="0" borderId="1" xfId="0" applyNumberFormat="true" applyFont="true" applyFill="true" applyBorder="true" applyAlignment="true">
      <alignment vertical="center" wrapText="true"/>
    </xf>
    <xf numFmtId="0" fontId="31" fillId="0" borderId="1" xfId="0" applyFont="true" applyFill="true" applyBorder="true" applyAlignment="true">
      <alignment vertical="center"/>
    </xf>
    <xf numFmtId="0" fontId="18" fillId="2" borderId="1" xfId="97" applyFont="true" applyFill="true" applyBorder="true" applyAlignment="true">
      <alignment horizontal="left" vertical="center" wrapText="true"/>
    </xf>
    <xf numFmtId="0" fontId="1" fillId="2" borderId="1" xfId="157" applyFont="true" applyFill="true" applyBorder="true" applyAlignment="true">
      <alignment horizontal="center" vertical="center" wrapText="true"/>
    </xf>
    <xf numFmtId="0" fontId="26" fillId="0" borderId="1" xfId="97" applyFont="true" applyFill="true" applyBorder="true" applyAlignment="true">
      <alignment horizontal="center" vertical="center" wrapText="true"/>
    </xf>
    <xf numFmtId="0" fontId="33" fillId="0" borderId="1" xfId="97" applyFont="true" applyBorder="true" applyAlignment="true">
      <alignment horizontal="center" vertical="center" wrapText="true"/>
    </xf>
    <xf numFmtId="0" fontId="33" fillId="0" borderId="1" xfId="91" applyFont="true" applyBorder="true" applyAlignment="true">
      <alignment horizontal="left" vertical="center" wrapText="true"/>
    </xf>
    <xf numFmtId="0" fontId="33" fillId="0" borderId="1" xfId="91" applyFont="true" applyBorder="true" applyAlignment="true">
      <alignment horizontal="center" vertical="center" wrapText="true"/>
    </xf>
    <xf numFmtId="183" fontId="33" fillId="2" borderId="1" xfId="91" applyNumberFormat="true" applyFont="true" applyFill="true" applyBorder="true" applyAlignment="true">
      <alignment horizontal="center" vertical="center" wrapText="true"/>
    </xf>
    <xf numFmtId="0" fontId="33" fillId="2" borderId="1" xfId="91" applyNumberFormat="true" applyFont="true" applyFill="true" applyBorder="true" applyAlignment="true">
      <alignment horizontal="center" vertical="center"/>
    </xf>
    <xf numFmtId="0" fontId="33" fillId="2" borderId="1" xfId="91" applyFont="true" applyFill="true" applyBorder="true" applyAlignment="true">
      <alignment horizontal="center" vertical="center" wrapText="true"/>
    </xf>
    <xf numFmtId="0" fontId="26" fillId="0" borderId="5" xfId="97" applyFont="true" applyFill="true" applyBorder="true" applyAlignment="true">
      <alignment horizontal="center" vertical="center" wrapText="true"/>
    </xf>
    <xf numFmtId="183" fontId="33" fillId="2" borderId="5" xfId="91" applyNumberFormat="true" applyFont="true" applyFill="true" applyBorder="true" applyAlignment="true">
      <alignment horizontal="center" vertical="center" wrapText="true"/>
    </xf>
    <xf numFmtId="0" fontId="33" fillId="2" borderId="5" xfId="91" applyNumberFormat="true" applyFont="true" applyFill="true" applyBorder="true" applyAlignment="true">
      <alignment horizontal="center" vertical="center"/>
    </xf>
    <xf numFmtId="0" fontId="33" fillId="2" borderId="5" xfId="91" applyFont="true" applyFill="true" applyBorder="true" applyAlignment="true">
      <alignment horizontal="center" vertical="center" wrapText="true"/>
    </xf>
    <xf numFmtId="0" fontId="26" fillId="0" borderId="6" xfId="97" applyFont="true" applyFill="true" applyBorder="true" applyAlignment="true">
      <alignment horizontal="center" vertical="center" wrapText="true"/>
    </xf>
    <xf numFmtId="183" fontId="33" fillId="2" borderId="6" xfId="91" applyNumberFormat="true" applyFont="true" applyFill="true" applyBorder="true" applyAlignment="true">
      <alignment horizontal="center" vertical="center" wrapText="true"/>
    </xf>
    <xf numFmtId="0" fontId="33" fillId="2" borderId="6" xfId="91" applyNumberFormat="true" applyFont="true" applyFill="true" applyBorder="true" applyAlignment="true">
      <alignment horizontal="center" vertical="center"/>
    </xf>
    <xf numFmtId="0" fontId="33" fillId="2" borderId="6" xfId="91" applyFont="true" applyFill="true" applyBorder="true" applyAlignment="true">
      <alignment horizontal="center" vertical="center" wrapText="true"/>
    </xf>
    <xf numFmtId="0" fontId="26" fillId="4" borderId="6" xfId="97" applyFont="true" applyFill="true" applyBorder="true" applyAlignment="true">
      <alignment horizontal="center" vertical="center" wrapText="true"/>
    </xf>
    <xf numFmtId="183" fontId="26" fillId="4" borderId="6" xfId="91" applyNumberFormat="true" applyFont="true" applyFill="true" applyBorder="true" applyAlignment="true">
      <alignment horizontal="center" vertical="center" wrapText="true"/>
    </xf>
    <xf numFmtId="0" fontId="33" fillId="4" borderId="6" xfId="91" applyNumberFormat="true" applyFont="true" applyFill="true" applyBorder="true" applyAlignment="true">
      <alignment horizontal="center" vertical="center"/>
    </xf>
    <xf numFmtId="0" fontId="33" fillId="4" borderId="6" xfId="91" applyFont="true" applyFill="true" applyBorder="true" applyAlignment="true">
      <alignment horizontal="center" vertical="center" wrapText="true"/>
    </xf>
    <xf numFmtId="0" fontId="1" fillId="0" borderId="1" xfId="0" applyFont="true" applyFill="true" applyBorder="true" applyAlignment="true" applyProtection="true">
      <alignment horizontal="center" vertical="center" wrapText="true"/>
      <protection locked="false"/>
    </xf>
    <xf numFmtId="0" fontId="1" fillId="4" borderId="0" xfId="97" applyFont="true" applyFill="true" applyAlignment="true">
      <alignment vertical="center" wrapText="true"/>
    </xf>
    <xf numFmtId="0" fontId="28" fillId="0" borderId="1" xfId="141" applyFill="true" applyBorder="true" applyAlignment="true">
      <alignment horizontal="center" vertical="center" wrapText="true"/>
    </xf>
    <xf numFmtId="0" fontId="28" fillId="0" borderId="1" xfId="141" applyFill="true" applyBorder="true" applyAlignment="true">
      <alignment vertical="center" wrapText="true"/>
    </xf>
    <xf numFmtId="41" fontId="34" fillId="2" borderId="1" xfId="97" applyNumberFormat="true" applyFont="true" applyFill="true" applyBorder="true" applyAlignment="true">
      <alignment vertical="center" wrapText="true"/>
    </xf>
    <xf numFmtId="41" fontId="34" fillId="2" borderId="1" xfId="97" applyNumberFormat="true" applyFont="true" applyFill="true" applyBorder="true" applyAlignment="true">
      <alignment horizontal="left" vertical="center" wrapText="true"/>
    </xf>
    <xf numFmtId="0" fontId="1" fillId="0" borderId="1" xfId="97"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1" fillId="0" borderId="5" xfId="97" applyNumberFormat="true" applyBorder="true" applyAlignment="true">
      <alignment horizontal="center" vertical="center" wrapText="true"/>
    </xf>
    <xf numFmtId="0" fontId="1" fillId="0" borderId="5" xfId="97" applyNumberFormat="true" applyBorder="true" applyAlignment="true">
      <alignment vertical="center" wrapText="true"/>
    </xf>
    <xf numFmtId="0" fontId="1" fillId="0" borderId="6" xfId="97" applyNumberFormat="true" applyBorder="true" applyAlignment="true">
      <alignment horizontal="center" vertical="center" wrapText="true"/>
    </xf>
    <xf numFmtId="0" fontId="1" fillId="0" borderId="6" xfId="97" applyNumberFormat="true" applyBorder="true" applyAlignment="true">
      <alignment vertical="center" wrapText="true"/>
    </xf>
    <xf numFmtId="0" fontId="33" fillId="0" borderId="1" xfId="0" applyFont="true" applyFill="true" applyBorder="true" applyAlignment="true">
      <alignment horizontal="center" vertical="center" wrapText="true"/>
    </xf>
    <xf numFmtId="0" fontId="20" fillId="0" borderId="1" xfId="157" applyFont="true" applyBorder="true" applyAlignment="true">
      <alignment horizontal="center" vertical="center" wrapText="true"/>
    </xf>
    <xf numFmtId="41" fontId="33" fillId="0" borderId="1" xfId="91" applyNumberFormat="true" applyFont="true" applyBorder="true" applyAlignment="true">
      <alignment horizontal="center" vertical="center" wrapText="true"/>
    </xf>
    <xf numFmtId="0" fontId="33" fillId="2" borderId="1" xfId="91" applyFont="true" applyFill="true" applyBorder="true" applyAlignment="true">
      <alignment horizontal="left" vertical="center" wrapText="true"/>
    </xf>
    <xf numFmtId="41" fontId="33" fillId="2" borderId="1" xfId="91" applyNumberFormat="true" applyFont="true" applyFill="true" applyBorder="true" applyAlignment="true">
      <alignment horizontal="center" vertical="center" wrapText="true"/>
    </xf>
    <xf numFmtId="0" fontId="33" fillId="2" borderId="5" xfId="91" applyFont="true" applyFill="true" applyBorder="true" applyAlignment="true">
      <alignment horizontal="left" vertical="center" wrapText="true"/>
    </xf>
    <xf numFmtId="41" fontId="33" fillId="2" borderId="5" xfId="91" applyNumberFormat="true" applyFont="true" applyFill="true" applyBorder="true" applyAlignment="true">
      <alignment horizontal="center" vertical="center" wrapText="true"/>
    </xf>
    <xf numFmtId="0" fontId="33" fillId="2" borderId="6" xfId="91" applyFont="true" applyFill="true" applyBorder="true" applyAlignment="true">
      <alignment horizontal="left" vertical="center" wrapText="true"/>
    </xf>
    <xf numFmtId="41" fontId="33" fillId="2" borderId="6" xfId="91" applyNumberFormat="true" applyFont="true" applyFill="true" applyBorder="true" applyAlignment="true">
      <alignment horizontal="center" vertical="center" wrapText="true"/>
    </xf>
    <xf numFmtId="0" fontId="33" fillId="4" borderId="6" xfId="91" applyFont="true" applyFill="true" applyBorder="true" applyAlignment="true">
      <alignment horizontal="left" vertical="center" wrapText="true"/>
    </xf>
    <xf numFmtId="41" fontId="33" fillId="4" borderId="6" xfId="91" applyNumberFormat="true" applyFont="true" applyFill="true" applyBorder="true" applyAlignment="true">
      <alignment horizontal="center" vertical="center" wrapText="true"/>
    </xf>
    <xf numFmtId="0" fontId="1" fillId="0" borderId="1" xfId="0" applyFont="true" applyFill="true" applyBorder="true" applyAlignment="true" applyProtection="true">
      <alignment horizontal="left" vertical="center" wrapText="true"/>
      <protection locked="false"/>
    </xf>
    <xf numFmtId="41" fontId="1" fillId="0" borderId="1" xfId="0" applyNumberFormat="true" applyFont="true" applyFill="true" applyBorder="true" applyAlignment="true" applyProtection="true">
      <alignment horizontal="center" vertical="center" wrapText="true"/>
      <protection locked="false"/>
    </xf>
    <xf numFmtId="41" fontId="1" fillId="4" borderId="0" xfId="97" applyNumberFormat="true" applyFont="true" applyFill="true"/>
    <xf numFmtId="41" fontId="28" fillId="0" borderId="1" xfId="141" applyNumberFormat="true" applyFill="true" applyBorder="true" applyAlignment="true">
      <alignment vertical="center" wrapText="true"/>
    </xf>
    <xf numFmtId="41" fontId="1" fillId="0" borderId="1" xfId="97"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1" fillId="0" borderId="1" xfId="97" applyNumberFormat="true" applyFont="true" applyFill="true" applyBorder="true" applyAlignment="true">
      <alignment vertical="center" wrapText="true"/>
    </xf>
    <xf numFmtId="41" fontId="1" fillId="0" borderId="1" xfId="97" applyNumberFormat="true" applyFont="true" applyFill="true" applyBorder="true" applyAlignment="true">
      <alignment horizontal="center" vertical="center" wrapText="true"/>
    </xf>
    <xf numFmtId="41" fontId="33" fillId="2" borderId="1" xfId="91" applyNumberFormat="true" applyFont="true" applyFill="true" applyBorder="true" applyAlignment="true">
      <alignment horizontal="center" vertical="center"/>
    </xf>
    <xf numFmtId="41" fontId="33" fillId="4" borderId="1" xfId="91" applyNumberFormat="true" applyFont="true" applyFill="true" applyBorder="true" applyAlignment="true">
      <alignment horizontal="center" vertical="center" wrapText="true"/>
    </xf>
    <xf numFmtId="41" fontId="1" fillId="0" borderId="1" xfId="2" applyNumberFormat="true" applyFont="true" applyFill="true" applyBorder="true" applyAlignment="true" applyProtection="true">
      <alignment horizontal="center" vertical="center" wrapText="true"/>
      <protection locked="false"/>
    </xf>
    <xf numFmtId="0" fontId="29" fillId="0" borderId="1" xfId="141" applyNumberFormat="true" applyFont="true" applyFill="true" applyBorder="true" applyAlignment="true">
      <alignment vertical="center" wrapText="true"/>
    </xf>
    <xf numFmtId="0" fontId="28" fillId="0" borderId="1" xfId="141" applyNumberFormat="true" applyFill="true" applyBorder="true" applyAlignment="true">
      <alignment vertical="center" wrapText="true"/>
    </xf>
    <xf numFmtId="0" fontId="1" fillId="0" borderId="1" xfId="141" applyNumberFormat="true" applyFont="true" applyFill="true" applyBorder="true" applyAlignment="true">
      <alignment horizontal="center" vertical="center" wrapText="true"/>
    </xf>
    <xf numFmtId="182" fontId="15" fillId="4" borderId="0" xfId="97" applyNumberFormat="true" applyFont="true" applyFill="true"/>
    <xf numFmtId="185" fontId="34" fillId="2" borderId="1" xfId="97" applyNumberFormat="true" applyFont="true" applyFill="true" applyBorder="true" applyAlignment="true">
      <alignment vertical="center" wrapText="true"/>
    </xf>
    <xf numFmtId="0" fontId="1" fillId="0" borderId="5" xfId="0" applyNumberFormat="true" applyFont="true" applyFill="true" applyBorder="true" applyAlignment="true">
      <alignment horizontal="center" vertical="center" wrapText="true"/>
    </xf>
    <xf numFmtId="41" fontId="1" fillId="0" borderId="1" xfId="97" applyNumberFormat="true" applyBorder="true" applyAlignment="true">
      <alignment vertical="center" wrapText="true"/>
    </xf>
    <xf numFmtId="177" fontId="1" fillId="0" borderId="2" xfId="157" applyNumberFormat="true" applyFont="true" applyBorder="true" applyAlignment="true">
      <alignment horizontal="center" vertical="center" wrapText="true"/>
    </xf>
    <xf numFmtId="177" fontId="1" fillId="0" borderId="1" xfId="97" applyNumberFormat="true" applyFont="true" applyFill="true" applyBorder="true"/>
    <xf numFmtId="41" fontId="1" fillId="2" borderId="1" xfId="97" applyNumberFormat="true" applyFont="true" applyFill="true" applyBorder="true" applyAlignment="true">
      <alignment horizontal="right" vertical="center" wrapText="true"/>
    </xf>
    <xf numFmtId="41" fontId="1" fillId="0" borderId="1" xfId="0" applyNumberFormat="true" applyFont="true" applyFill="true" applyBorder="true" applyAlignment="true" applyProtection="true">
      <alignment horizontal="left" vertical="center" wrapText="true"/>
      <protection locked="false"/>
    </xf>
    <xf numFmtId="0" fontId="18" fillId="0" borderId="1" xfId="141" applyNumberFormat="true" applyFont="true" applyFill="true" applyBorder="true" applyAlignment="true">
      <alignment vertical="center" wrapText="true"/>
    </xf>
    <xf numFmtId="185" fontId="1" fillId="0" borderId="1" xfId="97" applyNumberFormat="true" applyBorder="true" applyAlignment="true">
      <alignment horizontal="center" vertical="center" wrapText="true"/>
    </xf>
    <xf numFmtId="41" fontId="1" fillId="0" borderId="5" xfId="97" applyNumberFormat="true" applyFont="true" applyFill="true" applyBorder="true" applyAlignment="true">
      <alignment vertical="center" wrapText="true"/>
    </xf>
    <xf numFmtId="41" fontId="1" fillId="0" borderId="6" xfId="97" applyNumberFormat="true" applyFont="true" applyFill="true" applyBorder="true" applyAlignment="true">
      <alignment vertical="center" wrapText="true"/>
    </xf>
    <xf numFmtId="41" fontId="1" fillId="0" borderId="1" xfId="97" applyNumberFormat="true" applyFont="true" applyFill="true" applyBorder="true" applyAlignment="true">
      <alignment vertical="center"/>
    </xf>
    <xf numFmtId="0" fontId="18" fillId="0" borderId="1" xfId="97" applyFont="true" applyFill="true" applyBorder="true" applyAlignment="true">
      <alignment horizontal="center"/>
    </xf>
    <xf numFmtId="0" fontId="32" fillId="2" borderId="1" xfId="97" applyFont="true" applyFill="true" applyBorder="true" applyAlignment="true">
      <alignment horizontal="center"/>
    </xf>
    <xf numFmtId="0" fontId="32" fillId="2" borderId="1" xfId="97" applyFont="true" applyFill="true" applyBorder="true" applyAlignment="true">
      <alignment horizontal="center" vertical="center" wrapText="true"/>
    </xf>
    <xf numFmtId="0" fontId="18" fillId="2" borderId="1" xfId="97" applyFont="true" applyFill="true" applyBorder="true" applyAlignment="true">
      <alignment horizontal="center"/>
    </xf>
    <xf numFmtId="0" fontId="18" fillId="2" borderId="1" xfId="97" applyFont="true" applyFill="true" applyBorder="true" applyAlignment="true">
      <alignment horizontal="center" vertical="center" wrapText="true"/>
    </xf>
    <xf numFmtId="0" fontId="28" fillId="0" borderId="1" xfId="0" applyFont="true" applyFill="true" applyBorder="true">
      <alignment vertical="center"/>
    </xf>
    <xf numFmtId="0" fontId="32" fillId="0" borderId="1" xfId="97" applyFont="true" applyFill="true" applyBorder="true" applyAlignment="true">
      <alignment horizontal="center"/>
    </xf>
    <xf numFmtId="0" fontId="33" fillId="2" borderId="1" xfId="97" applyFont="true" applyFill="true" applyBorder="true" applyAlignment="true">
      <alignment horizontal="center" vertical="center" wrapText="true"/>
    </xf>
    <xf numFmtId="0" fontId="26" fillId="2" borderId="1" xfId="91" applyFont="true" applyFill="true" applyBorder="true" applyAlignment="true">
      <alignment vertical="center"/>
    </xf>
    <xf numFmtId="177" fontId="33" fillId="2" borderId="1" xfId="91" applyNumberFormat="true" applyFont="true" applyFill="true" applyBorder="true" applyAlignment="true">
      <alignment horizontal="center" vertical="center" wrapText="true"/>
    </xf>
    <xf numFmtId="177" fontId="33" fillId="2" borderId="5" xfId="91" applyNumberFormat="true" applyFont="true" applyFill="true" applyBorder="true" applyAlignment="true">
      <alignment horizontal="center" vertical="center" wrapText="true"/>
    </xf>
    <xf numFmtId="177" fontId="33" fillId="2" borderId="6" xfId="91" applyNumberFormat="true" applyFont="true" applyFill="true" applyBorder="true" applyAlignment="true">
      <alignment horizontal="center" vertical="center" wrapText="true"/>
    </xf>
    <xf numFmtId="177" fontId="33" fillId="4" borderId="6" xfId="91" applyNumberFormat="true" applyFont="true" applyFill="true" applyBorder="true" applyAlignment="true">
      <alignment horizontal="center" vertical="center" wrapText="true"/>
    </xf>
    <xf numFmtId="0" fontId="26" fillId="4" borderId="0" xfId="97" applyFont="true" applyFill="true" applyAlignment="true">
      <alignment horizontal="center"/>
    </xf>
    <xf numFmtId="0" fontId="1" fillId="0" borderId="1" xfId="0" applyFont="true" applyFill="true" applyBorder="true" applyAlignment="true" applyProtection="true">
      <alignment vertical="center" wrapText="true"/>
      <protection locked="false"/>
    </xf>
    <xf numFmtId="0" fontId="28" fillId="0" borderId="1" xfId="141" applyFill="true" applyBorder="true" applyAlignment="true"/>
    <xf numFmtId="0" fontId="1" fillId="0" borderId="5" xfId="0" applyFont="true" applyFill="true" applyBorder="true" applyAlignment="true">
      <alignment horizontal="center" vertical="center" wrapText="true"/>
    </xf>
    <xf numFmtId="0" fontId="1" fillId="0" borderId="0" xfId="97"/>
    <xf numFmtId="0" fontId="1" fillId="0" borderId="1" xfId="0" applyFont="true" applyFill="true" applyBorder="true" applyAlignment="true"/>
    <xf numFmtId="0" fontId="15" fillId="4" borderId="1" xfId="157" applyFont="true" applyFill="true" applyBorder="true"/>
    <xf numFmtId="0" fontId="26" fillId="0" borderId="5" xfId="97" applyFont="true" applyBorder="true" applyAlignment="true">
      <alignment vertical="center"/>
    </xf>
    <xf numFmtId="0" fontId="26" fillId="0" borderId="6" xfId="97" applyFont="true" applyBorder="true" applyAlignment="true">
      <alignment vertical="center"/>
    </xf>
    <xf numFmtId="0" fontId="26" fillId="4" borderId="0" xfId="97" applyFont="true" applyFill="true" applyBorder="true" applyAlignment="true">
      <alignment vertical="center"/>
    </xf>
    <xf numFmtId="0" fontId="1" fillId="0" borderId="1" xfId="97" applyNumberFormat="true" applyFont="true" applyFill="true" applyBorder="true" applyAlignment="true">
      <alignment wrapText="true"/>
    </xf>
  </cellXfs>
  <cellStyles count="169">
    <cellStyle name="常规" xfId="0" builtinId="0"/>
    <cellStyle name="常规 11 2 2" xfId="1"/>
    <cellStyle name="常规_2008年市财政基建投资建设项目计划表（讨论稿）" xfId="2"/>
    <cellStyle name="常规 99" xfId="3"/>
    <cellStyle name="常规 5" xfId="4"/>
    <cellStyle name="常规 42 4 3" xfId="5"/>
    <cellStyle name="常规 42 4 2 2" xfId="6"/>
    <cellStyle name="常规 42 4 2" xfId="7"/>
    <cellStyle name="常规 42 3 3" xfId="8"/>
    <cellStyle name="常规 42 3 2 2 2 2" xfId="9"/>
    <cellStyle name="常规 42 3 2" xfId="10"/>
    <cellStyle name="常规 4" xfId="11"/>
    <cellStyle name="常规 39 3 4" xfId="12"/>
    <cellStyle name="常规 42 2 2 2" xfId="13"/>
    <cellStyle name="常规 35 2" xfId="14"/>
    <cellStyle name="常规 40 2" xfId="15"/>
    <cellStyle name="常规 32 2" xfId="16"/>
    <cellStyle name="常规 3 5" xfId="17"/>
    <cellStyle name="常规 94" xfId="18"/>
    <cellStyle name="常规 3 4" xfId="19"/>
    <cellStyle name="常规 3 3 2" xfId="20"/>
    <cellStyle name="常规 36 12 2" xfId="21"/>
    <cellStyle name="常规 3 3" xfId="22"/>
    <cellStyle name="常规 3 24" xfId="23"/>
    <cellStyle name="常规 3 2 2" xfId="24"/>
    <cellStyle name="常规 42 3 4" xfId="25"/>
    <cellStyle name="常规 3 2" xfId="26"/>
    <cellStyle name="常规 3 13" xfId="27"/>
    <cellStyle name="常规 3" xfId="28"/>
    <cellStyle name="常规 29 3" xfId="29"/>
    <cellStyle name="常规 29 2" xfId="30"/>
    <cellStyle name="常规 43 2" xfId="31"/>
    <cellStyle name="常规 36 12" xfId="32"/>
    <cellStyle name="常规 25 2 2 2" xfId="33"/>
    <cellStyle name="常规 21 2 5" xfId="34"/>
    <cellStyle name="常规 21" xfId="35"/>
    <cellStyle name="常规 20 2" xfId="36"/>
    <cellStyle name="常规 42 7 3" xfId="37"/>
    <cellStyle name="常规 2 19" xfId="38"/>
    <cellStyle name="常规 4 6" xfId="39"/>
    <cellStyle name="常规 20 4" xfId="40"/>
    <cellStyle name="常规 28 3" xfId="41"/>
    <cellStyle name="常规 2 15" xfId="42"/>
    <cellStyle name="常规 2 20" xfId="43"/>
    <cellStyle name="常规 29" xfId="44"/>
    <cellStyle name="20% - 强调文字颜色 4" xfId="45" builtinId="42"/>
    <cellStyle name="常规 42 3" xfId="46"/>
    <cellStyle name="强调文字颜色 4" xfId="47" builtinId="41"/>
    <cellStyle name="40% - 强调文字颜色 3" xfId="48" builtinId="39"/>
    <cellStyle name="输入" xfId="49" builtinId="20"/>
    <cellStyle name="20% - 强调文字颜色 3" xfId="50" builtinId="38"/>
    <cellStyle name="常规 42 2 3 2 2 2 2" xfId="51"/>
    <cellStyle name="常规 42 2" xfId="52"/>
    <cellStyle name="强调文字颜色 3" xfId="53" builtinId="37"/>
    <cellStyle name="货币" xfId="54" builtinId="4"/>
    <cellStyle name="60% - 强调文字颜色 2" xfId="55" builtinId="36"/>
    <cellStyle name="强调文字颜色 2" xfId="56" builtinId="33"/>
    <cellStyle name="常规 21 2 5 2" xfId="57"/>
    <cellStyle name="60% - 强调文字颜色 1" xfId="58" builtinId="32"/>
    <cellStyle name="60% - 强调文字颜色 4" xfId="59" builtinId="44"/>
    <cellStyle name="强调文字颜色 1" xfId="60" builtinId="29"/>
    <cellStyle name="常规 42 6 2" xfId="61"/>
    <cellStyle name="百分比" xfId="62" builtinId="5"/>
    <cellStyle name="计算" xfId="63" builtinId="22"/>
    <cellStyle name="适中" xfId="64" builtinId="28"/>
    <cellStyle name="常规 10 8 2" xfId="65"/>
    <cellStyle name="好" xfId="66" builtinId="26"/>
    <cellStyle name="60% - 强调文字颜色 3" xfId="67" builtinId="40"/>
    <cellStyle name="注释" xfId="68" builtinId="10"/>
    <cellStyle name="常规 10 11" xfId="69"/>
    <cellStyle name="40% - 强调文字颜色 2" xfId="70" builtinId="35"/>
    <cellStyle name="常规 10 2" xfId="71"/>
    <cellStyle name="常规 51" xfId="72"/>
    <cellStyle name="常规 2 6" xfId="73"/>
    <cellStyle name="货币[0]" xfId="74" builtinId="7"/>
    <cellStyle name="常规 10" xfId="75"/>
    <cellStyle name="20% - 强调文字颜色 2" xfId="76" builtinId="34"/>
    <cellStyle name="常规 43" xfId="77"/>
    <cellStyle name="标题 4" xfId="78" builtinId="19"/>
    <cellStyle name="常规 3 6" xfId="79"/>
    <cellStyle name="常规 30 16" xfId="80"/>
    <cellStyle name="链接单元格" xfId="81" builtinId="24"/>
    <cellStyle name="常规 77" xfId="82"/>
    <cellStyle name="40% - 强调文字颜色 4" xfId="83" builtinId="43"/>
    <cellStyle name="已访问的超链接" xfId="84" builtinId="9"/>
    <cellStyle name="gcd" xfId="85"/>
    <cellStyle name="标题" xfId="86" builtinId="15"/>
    <cellStyle name="常规 8" xfId="87"/>
    <cellStyle name="常规 10 12 3" xfId="88"/>
    <cellStyle name="千位分隔" xfId="89" builtinId="3"/>
    <cellStyle name="20% - 强调文字颜色 1" xfId="90" builtinId="30"/>
    <cellStyle name="差_业务工作量指标_十三五 商贸服务业重大项目2015-2-5 2 3" xfId="91"/>
    <cellStyle name="常规 42 2 3 2" xfId="92"/>
    <cellStyle name="常规 41 2" xfId="93"/>
    <cellStyle name="常规 10 12" xfId="94"/>
    <cellStyle name="常规 5 3" xfId="95"/>
    <cellStyle name="常规 10 8 8" xfId="96"/>
    <cellStyle name="常规 42" xfId="97"/>
    <cellStyle name="常规 2 2" xfId="98"/>
    <cellStyle name="标题 3" xfId="99" builtinId="18"/>
    <cellStyle name="常规 2 11" xfId="100"/>
    <cellStyle name="常规 42 4" xfId="101"/>
    <cellStyle name="强调文字颜色 5" xfId="102" builtinId="45"/>
    <cellStyle name="超链接" xfId="103" builtinId="8"/>
    <cellStyle name="40% - 强调文字颜色 6" xfId="104" builtinId="51"/>
    <cellStyle name="汇总" xfId="105" builtinId="25"/>
    <cellStyle name="常规 10 12 2 4" xfId="106"/>
    <cellStyle name="千位分隔[0]" xfId="107" builtinId="6"/>
    <cellStyle name="40% - 强调文字颜色 5" xfId="108" builtinId="47"/>
    <cellStyle name="解释性文本" xfId="109" builtinId="53"/>
    <cellStyle name="常规 42 2 2" xfId="110"/>
    <cellStyle name="20% - 强调文字颜色 5" xfId="111" builtinId="46"/>
    <cellStyle name="标题 1" xfId="112" builtinId="16"/>
    <cellStyle name="60% - 强调文字颜色 5" xfId="113" builtinId="48"/>
    <cellStyle name="差" xfId="114" builtinId="27"/>
    <cellStyle name="常规 10 8 9" xfId="115"/>
    <cellStyle name="检查单元格" xfId="116" builtinId="23"/>
    <cellStyle name="输出" xfId="117" builtinId="21"/>
    <cellStyle name="常规 21 2 2" xfId="118"/>
    <cellStyle name="标题 2" xfId="119" builtinId="17"/>
    <cellStyle name="20% - 强调文字颜色 6" xfId="120" builtinId="50"/>
    <cellStyle name="常规 10 8 3" xfId="121"/>
    <cellStyle name="常规 20 3" xfId="122"/>
    <cellStyle name="常规 33 2" xfId="123"/>
    <cellStyle name="60% - 强调文字颜色 6" xfId="124" builtinId="52"/>
    <cellStyle name="常规 3 22 3" xfId="125"/>
    <cellStyle name="常规 42 5 3 2" xfId="126"/>
    <cellStyle name="常规 39" xfId="127"/>
    <cellStyle name="常规 42 3 2 2" xfId="128"/>
    <cellStyle name="常规 3 3 2 4" xfId="129"/>
    <cellStyle name="常规 2 16" xfId="130"/>
    <cellStyle name="常规 2 21" xfId="131"/>
    <cellStyle name="gcd 5" xfId="132"/>
    <cellStyle name="常规 18 13" xfId="133"/>
    <cellStyle name="常规 6" xfId="134"/>
    <cellStyle name="常规 10 8 7" xfId="135"/>
    <cellStyle name="常规 5 2" xfId="136"/>
    <cellStyle name="常规 10 8 17" xfId="137"/>
    <cellStyle name="常规 42 6" xfId="138"/>
    <cellStyle name="常规 42 7" xfId="139"/>
    <cellStyle name="常规 2 10" xfId="140"/>
    <cellStyle name="40% - 着色 2 2 5" xfId="141"/>
    <cellStyle name="常规 11" xfId="142"/>
    <cellStyle name="警告文本" xfId="143" builtinId="11"/>
    <cellStyle name="强调文字颜色 6" xfId="144" builtinId="49"/>
    <cellStyle name="常规 42 5" xfId="145"/>
    <cellStyle name="常规 42 3 3 2" xfId="146"/>
    <cellStyle name="常规 2 22" xfId="147"/>
    <cellStyle name="常规 10 10" xfId="148"/>
    <cellStyle name="常规_Sheet1" xfId="149"/>
    <cellStyle name="常规 42 5 3" xfId="150"/>
    <cellStyle name="常规 21 2 2 2 2" xfId="151"/>
    <cellStyle name="常规 10 8 6" xfId="152"/>
    <cellStyle name="常规 42 7 4" xfId="153"/>
    <cellStyle name="常规 39 3" xfId="154"/>
    <cellStyle name="常规 2 7" xfId="155"/>
    <cellStyle name="常规 10 2 2" xfId="156"/>
    <cellStyle name="常规 10 8" xfId="157"/>
    <cellStyle name="常规 10 8 18" xfId="158"/>
    <cellStyle name="常规 10 8 4" xfId="159"/>
    <cellStyle name="常规 10 8 5" xfId="160"/>
    <cellStyle name="常规 20" xfId="161"/>
    <cellStyle name="常规 15" xfId="162"/>
    <cellStyle name="常规 74" xfId="163"/>
    <cellStyle name="40% - 强调文字颜色 1" xfId="164" builtinId="31"/>
    <cellStyle name="常规 42 6 2 3" xfId="165"/>
    <cellStyle name="常规 3 3 11" xfId="166"/>
    <cellStyle name="常规 42 2 3 2 2" xfId="167"/>
    <cellStyle name="常规 2" xfId="16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gxxc/&#25968;&#25454;&#30424;/&#25991;&#20214;   &#65288;&#19968;&#28085;&#65289;/2022/&#26611;&#25919;&#21150;//&#21508;&#31185;&#23460;&#21453;&#39304;&#30340;&#19996;&#35199;/3.&#26611;&#24030;&#24066;2017&#24180;&#22478;&#24066;&#24314;&#35774;&#39033;&#30446;&#25237;&#36164;&#35745;&#21010;&#34920;excel&#29256;&#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kvKWDO"/>
      <sheetName val="JTuWxZ"/>
      <sheetName val="面单"/>
      <sheetName val="1交通"/>
      <sheetName val="附件1-实施项目"/>
      <sheetName val="2市政"/>
      <sheetName val="3公交"/>
      <sheetName val="4土地整理"/>
      <sheetName val="5园林"/>
      <sheetName val="6亮化"/>
      <sheetName val="7智慧"/>
      <sheetName val="8医疗"/>
      <sheetName val="9公共场所"/>
      <sheetName val="10教育"/>
      <sheetName val="11安居"/>
      <sheetName val="12地灾"/>
      <sheetName val="13人防避难"/>
      <sheetName val="14粮食"/>
      <sheetName val="15防洪"/>
      <sheetName val="16环境"/>
      <sheetName val="17园区"/>
      <sheetName val="18文旅"/>
    </sheetNames>
    <sheetDataSet>
      <sheetData sheetId="0"/>
      <sheetData sheetId="1"/>
      <sheetData sheetId="2"/>
      <sheetData sheetId="3">
        <row r="6">
          <cell r="C6">
            <v>21</v>
          </cell>
        </row>
        <row r="6">
          <cell r="H6">
            <v>3116658.78</v>
          </cell>
        </row>
        <row r="6">
          <cell r="J6">
            <v>657748</v>
          </cell>
        </row>
        <row r="12">
          <cell r="L12">
            <v>183200</v>
          </cell>
        </row>
        <row r="13">
          <cell r="L13">
            <v>50000</v>
          </cell>
        </row>
        <row r="14">
          <cell r="L14">
            <v>424548</v>
          </cell>
        </row>
        <row r="15">
          <cell r="C15">
            <v>15</v>
          </cell>
        </row>
        <row r="15">
          <cell r="H15">
            <v>1531058.78</v>
          </cell>
        </row>
        <row r="15">
          <cell r="J15">
            <v>370748</v>
          </cell>
        </row>
        <row r="16">
          <cell r="C16">
            <v>6</v>
          </cell>
        </row>
        <row r="16">
          <cell r="H16">
            <v>1585600</v>
          </cell>
        </row>
        <row r="16">
          <cell r="J16">
            <v>287000</v>
          </cell>
        </row>
      </sheetData>
      <sheetData sheetId="4"/>
      <sheetData sheetId="5">
        <row r="6">
          <cell r="C6">
            <v>175</v>
          </cell>
        </row>
        <row r="6">
          <cell r="H6">
            <v>6054033.702</v>
          </cell>
        </row>
        <row r="6">
          <cell r="J6">
            <v>1335850.192</v>
          </cell>
        </row>
        <row r="15">
          <cell r="L15">
            <v>62575</v>
          </cell>
        </row>
        <row r="16">
          <cell r="L16">
            <v>11939</v>
          </cell>
        </row>
        <row r="17">
          <cell r="L17">
            <v>10477</v>
          </cell>
        </row>
        <row r="18">
          <cell r="L18">
            <v>101000</v>
          </cell>
        </row>
        <row r="19">
          <cell r="L19">
            <v>420738</v>
          </cell>
        </row>
        <row r="20">
          <cell r="L20">
            <v>729121.192</v>
          </cell>
        </row>
        <row r="21">
          <cell r="C21">
            <v>98</v>
          </cell>
        </row>
        <row r="21">
          <cell r="H21">
            <v>2156892.902</v>
          </cell>
        </row>
        <row r="21">
          <cell r="J21">
            <v>568593.437</v>
          </cell>
        </row>
        <row r="22">
          <cell r="C22">
            <v>57</v>
          </cell>
        </row>
        <row r="22">
          <cell r="H22">
            <v>3433550.22</v>
          </cell>
        </row>
        <row r="22">
          <cell r="J22">
            <v>721759.005</v>
          </cell>
        </row>
        <row r="23">
          <cell r="C23">
            <v>20</v>
          </cell>
        </row>
        <row r="23">
          <cell r="H23">
            <v>463590.58</v>
          </cell>
        </row>
        <row r="23">
          <cell r="J23">
            <v>45497.75</v>
          </cell>
        </row>
      </sheetData>
      <sheetData sheetId="6">
        <row r="6">
          <cell r="C6">
            <v>15</v>
          </cell>
        </row>
        <row r="6">
          <cell r="H6">
            <v>248909</v>
          </cell>
        </row>
        <row r="6">
          <cell r="J6">
            <v>40834</v>
          </cell>
        </row>
        <row r="10">
          <cell r="L10">
            <v>5236</v>
          </cell>
        </row>
        <row r="11">
          <cell r="L11">
            <v>2876</v>
          </cell>
        </row>
        <row r="12">
          <cell r="L12">
            <v>31698</v>
          </cell>
        </row>
        <row r="13">
          <cell r="L13">
            <v>1024</v>
          </cell>
        </row>
        <row r="14">
          <cell r="C14">
            <v>10</v>
          </cell>
        </row>
        <row r="14">
          <cell r="H14">
            <v>44089</v>
          </cell>
        </row>
        <row r="14">
          <cell r="J14">
            <v>15790</v>
          </cell>
        </row>
        <row r="15">
          <cell r="C15">
            <v>3</v>
          </cell>
        </row>
        <row r="15">
          <cell r="H15">
            <v>204120</v>
          </cell>
        </row>
        <row r="15">
          <cell r="J15">
            <v>24444</v>
          </cell>
        </row>
        <row r="16">
          <cell r="C16">
            <v>2</v>
          </cell>
        </row>
        <row r="16">
          <cell r="H16">
            <v>700</v>
          </cell>
        </row>
        <row r="16">
          <cell r="J16">
            <v>600</v>
          </cell>
        </row>
      </sheetData>
      <sheetData sheetId="7">
        <row r="6">
          <cell r="C6">
            <v>250</v>
          </cell>
        </row>
        <row r="6">
          <cell r="H6">
            <v>7029936.9909</v>
          </cell>
        </row>
        <row r="6">
          <cell r="J6">
            <v>1048259.2342</v>
          </cell>
        </row>
        <row r="14">
          <cell r="L14">
            <v>372503</v>
          </cell>
        </row>
        <row r="15">
          <cell r="L15">
            <v>88414.04</v>
          </cell>
        </row>
        <row r="16">
          <cell r="L16">
            <v>128617</v>
          </cell>
        </row>
        <row r="17">
          <cell r="L17">
            <v>458725.1942</v>
          </cell>
        </row>
        <row r="18">
          <cell r="C18">
            <v>120</v>
          </cell>
        </row>
        <row r="18">
          <cell r="H18">
            <v>3970402.9909</v>
          </cell>
        </row>
        <row r="18">
          <cell r="J18">
            <v>551240.2342</v>
          </cell>
        </row>
        <row r="19">
          <cell r="C19">
            <v>129</v>
          </cell>
        </row>
        <row r="19">
          <cell r="H19">
            <v>2909534</v>
          </cell>
        </row>
        <row r="19">
          <cell r="J19">
            <v>457019</v>
          </cell>
        </row>
        <row r="20">
          <cell r="C20">
            <v>1</v>
          </cell>
        </row>
        <row r="20">
          <cell r="H20">
            <v>150000</v>
          </cell>
        </row>
        <row r="20">
          <cell r="J20">
            <v>40000</v>
          </cell>
        </row>
      </sheetData>
      <sheetData sheetId="8">
        <row r="6">
          <cell r="C6">
            <v>76</v>
          </cell>
        </row>
        <row r="6">
          <cell r="H6">
            <v>464331.21</v>
          </cell>
        </row>
        <row r="6">
          <cell r="J6">
            <v>184985.48</v>
          </cell>
        </row>
        <row r="18">
          <cell r="L18">
            <v>16212</v>
          </cell>
        </row>
        <row r="19">
          <cell r="L19">
            <v>11008.7</v>
          </cell>
        </row>
        <row r="20">
          <cell r="L20">
            <v>22017</v>
          </cell>
        </row>
        <row r="21">
          <cell r="L21">
            <v>17400</v>
          </cell>
        </row>
        <row r="22">
          <cell r="L22">
            <v>118347.78</v>
          </cell>
        </row>
        <row r="28">
          <cell r="C28">
            <v>53</v>
          </cell>
        </row>
        <row r="28">
          <cell r="J28">
            <v>148112.48</v>
          </cell>
        </row>
        <row r="29">
          <cell r="C29">
            <v>5</v>
          </cell>
        </row>
        <row r="29">
          <cell r="J29">
            <v>25000</v>
          </cell>
        </row>
        <row r="30">
          <cell r="C30">
            <v>18</v>
          </cell>
        </row>
        <row r="30">
          <cell r="J30">
            <v>11873</v>
          </cell>
        </row>
        <row r="34">
          <cell r="H34">
            <v>1918</v>
          </cell>
        </row>
        <row r="35">
          <cell r="H35">
            <v>338</v>
          </cell>
        </row>
        <row r="36">
          <cell r="H36">
            <v>163</v>
          </cell>
        </row>
      </sheetData>
      <sheetData sheetId="9">
        <row r="6">
          <cell r="C6">
            <v>14</v>
          </cell>
        </row>
        <row r="6">
          <cell r="H6">
            <v>57300</v>
          </cell>
        </row>
        <row r="6">
          <cell r="J6">
            <v>26025</v>
          </cell>
        </row>
        <row r="9">
          <cell r="L9">
            <v>11940.2</v>
          </cell>
        </row>
        <row r="10">
          <cell r="L10">
            <v>11308.8</v>
          </cell>
        </row>
        <row r="11">
          <cell r="L11">
            <v>720</v>
          </cell>
        </row>
        <row r="12">
          <cell r="L12">
            <v>1600</v>
          </cell>
        </row>
        <row r="13">
          <cell r="L13">
            <v>456</v>
          </cell>
        </row>
        <row r="22">
          <cell r="C22">
            <v>12</v>
          </cell>
        </row>
        <row r="22">
          <cell r="H22">
            <v>55816</v>
          </cell>
        </row>
        <row r="22">
          <cell r="J22">
            <v>25216</v>
          </cell>
        </row>
        <row r="23">
          <cell r="C23">
            <v>2</v>
          </cell>
        </row>
        <row r="23">
          <cell r="H23">
            <v>1484</v>
          </cell>
        </row>
        <row r="23">
          <cell r="J23">
            <v>809</v>
          </cell>
        </row>
      </sheetData>
      <sheetData sheetId="10">
        <row r="6">
          <cell r="C6">
            <v>28</v>
          </cell>
        </row>
        <row r="6">
          <cell r="H6">
            <v>187289.07</v>
          </cell>
        </row>
        <row r="6">
          <cell r="J6">
            <v>55685.6</v>
          </cell>
        </row>
        <row r="20">
          <cell r="L20">
            <v>27596</v>
          </cell>
        </row>
        <row r="21">
          <cell r="L21">
            <v>2500</v>
          </cell>
        </row>
        <row r="23">
          <cell r="L23">
            <v>828</v>
          </cell>
        </row>
        <row r="24">
          <cell r="L24">
            <v>24762</v>
          </cell>
        </row>
        <row r="26">
          <cell r="C26">
            <v>20</v>
          </cell>
        </row>
        <row r="26">
          <cell r="H26">
            <v>113181.07</v>
          </cell>
        </row>
        <row r="26">
          <cell r="J26">
            <v>39244</v>
          </cell>
        </row>
        <row r="27">
          <cell r="C27">
            <v>8</v>
          </cell>
        </row>
        <row r="27">
          <cell r="H27">
            <v>74108</v>
          </cell>
        </row>
        <row r="27">
          <cell r="J27">
            <v>16441.6</v>
          </cell>
        </row>
      </sheetData>
      <sheetData sheetId="11">
        <row r="6">
          <cell r="C6">
            <v>10</v>
          </cell>
        </row>
        <row r="6">
          <cell r="H6">
            <v>176716.88</v>
          </cell>
        </row>
        <row r="6">
          <cell r="J6">
            <v>84442.88</v>
          </cell>
        </row>
        <row r="9">
          <cell r="L9">
            <v>1838.94</v>
          </cell>
        </row>
        <row r="10">
          <cell r="L10">
            <v>2388.94</v>
          </cell>
        </row>
        <row r="11">
          <cell r="L11">
            <v>12715</v>
          </cell>
        </row>
        <row r="12">
          <cell r="L12">
            <v>22000</v>
          </cell>
        </row>
        <row r="13">
          <cell r="L13">
            <v>45500</v>
          </cell>
        </row>
        <row r="22">
          <cell r="C22">
            <v>6</v>
          </cell>
        </row>
        <row r="22">
          <cell r="H22">
            <v>150290.6</v>
          </cell>
        </row>
        <row r="22">
          <cell r="J22">
            <v>68578.6</v>
          </cell>
        </row>
        <row r="23">
          <cell r="C23">
            <v>4</v>
          </cell>
        </row>
        <row r="23">
          <cell r="H23">
            <v>26426.28</v>
          </cell>
        </row>
        <row r="23">
          <cell r="J23">
            <v>15864.28</v>
          </cell>
        </row>
      </sheetData>
      <sheetData sheetId="12">
        <row r="6">
          <cell r="E6">
            <v>172</v>
          </cell>
        </row>
        <row r="6">
          <cell r="H6">
            <v>383155.74</v>
          </cell>
        </row>
        <row r="6">
          <cell r="J6">
            <v>147187.08</v>
          </cell>
        </row>
        <row r="11">
          <cell r="L11">
            <v>29169.935</v>
          </cell>
        </row>
        <row r="12">
          <cell r="L12">
            <v>23281.235</v>
          </cell>
        </row>
        <row r="13">
          <cell r="L13">
            <v>152</v>
          </cell>
        </row>
        <row r="14">
          <cell r="L14">
            <v>80000</v>
          </cell>
        </row>
        <row r="15">
          <cell r="L15">
            <v>14584.71</v>
          </cell>
        </row>
        <row r="26">
          <cell r="C26">
            <v>151</v>
          </cell>
        </row>
        <row r="26">
          <cell r="H26">
            <v>325295.18</v>
          </cell>
        </row>
        <row r="26">
          <cell r="J26">
            <v>132373.48</v>
          </cell>
        </row>
        <row r="27">
          <cell r="C27">
            <v>21</v>
          </cell>
        </row>
        <row r="27">
          <cell r="H27">
            <v>57860.56</v>
          </cell>
        </row>
        <row r="27">
          <cell r="J27">
            <v>14814.4</v>
          </cell>
        </row>
      </sheetData>
      <sheetData sheetId="13">
        <row r="6">
          <cell r="D6">
            <v>103</v>
          </cell>
        </row>
        <row r="6">
          <cell r="H6">
            <v>470928.02</v>
          </cell>
        </row>
        <row r="6">
          <cell r="L6">
            <v>81231.6928</v>
          </cell>
        </row>
        <row r="7">
          <cell r="D7">
            <v>34</v>
          </cell>
        </row>
        <row r="7">
          <cell r="H7">
            <v>185796</v>
          </cell>
        </row>
        <row r="7">
          <cell r="J7">
            <v>30956.05</v>
          </cell>
        </row>
        <row r="8">
          <cell r="D8">
            <v>33</v>
          </cell>
        </row>
        <row r="8">
          <cell r="H8">
            <v>182715.07</v>
          </cell>
        </row>
        <row r="8">
          <cell r="J8">
            <v>35453.6428</v>
          </cell>
        </row>
        <row r="9">
          <cell r="D9">
            <v>16</v>
          </cell>
        </row>
        <row r="9">
          <cell r="H9">
            <v>2600</v>
          </cell>
        </row>
        <row r="9">
          <cell r="J9">
            <v>2600</v>
          </cell>
        </row>
        <row r="10">
          <cell r="D10">
            <v>20</v>
          </cell>
        </row>
        <row r="10">
          <cell r="H10">
            <v>99816.95</v>
          </cell>
        </row>
        <row r="10">
          <cell r="J10">
            <v>4222</v>
          </cell>
        </row>
        <row r="11">
          <cell r="J11">
            <v>8000</v>
          </cell>
        </row>
      </sheetData>
      <sheetData sheetId="14">
        <row r="6">
          <cell r="C6">
            <v>84</v>
          </cell>
        </row>
        <row r="6">
          <cell r="H6">
            <v>7953930.374</v>
          </cell>
        </row>
        <row r="6">
          <cell r="J6">
            <v>1295607.91619</v>
          </cell>
        </row>
        <row r="20">
          <cell r="L20">
            <v>50911</v>
          </cell>
        </row>
        <row r="21">
          <cell r="L21">
            <v>10000</v>
          </cell>
        </row>
        <row r="22">
          <cell r="L22">
            <v>17638</v>
          </cell>
        </row>
        <row r="23">
          <cell r="L23">
            <v>184969</v>
          </cell>
        </row>
        <row r="24">
          <cell r="L24">
            <v>1032090</v>
          </cell>
        </row>
        <row r="25">
          <cell r="C25">
            <v>50</v>
          </cell>
        </row>
        <row r="25">
          <cell r="H25">
            <v>5870515.274</v>
          </cell>
        </row>
        <row r="25">
          <cell r="J25">
            <v>959061.91619</v>
          </cell>
        </row>
        <row r="26">
          <cell r="C26">
            <v>27</v>
          </cell>
        </row>
        <row r="26">
          <cell r="H26">
            <v>1800944</v>
          </cell>
        </row>
        <row r="26">
          <cell r="J26">
            <v>293716</v>
          </cell>
        </row>
        <row r="27">
          <cell r="C27">
            <v>7</v>
          </cell>
        </row>
        <row r="27">
          <cell r="H27">
            <v>282471</v>
          </cell>
        </row>
        <row r="27">
          <cell r="J27">
            <v>42830</v>
          </cell>
        </row>
      </sheetData>
      <sheetData sheetId="15">
        <row r="6">
          <cell r="C6">
            <v>9</v>
          </cell>
        </row>
        <row r="6">
          <cell r="H6">
            <v>7080</v>
          </cell>
        </row>
        <row r="6">
          <cell r="J6">
            <v>5629</v>
          </cell>
        </row>
        <row r="7">
          <cell r="L7">
            <v>5629</v>
          </cell>
        </row>
        <row r="8">
          <cell r="C8">
            <v>9</v>
          </cell>
        </row>
        <row r="8">
          <cell r="L8">
            <v>5629</v>
          </cell>
        </row>
      </sheetData>
      <sheetData sheetId="16">
        <row r="6">
          <cell r="C6">
            <v>5</v>
          </cell>
        </row>
        <row r="6">
          <cell r="H6">
            <v>4585</v>
          </cell>
        </row>
        <row r="6">
          <cell r="J6">
            <v>4203</v>
          </cell>
        </row>
        <row r="6">
          <cell r="L6">
            <v>4203</v>
          </cell>
        </row>
        <row r="9">
          <cell r="C9">
            <v>3</v>
          </cell>
        </row>
        <row r="9">
          <cell r="H9">
            <v>3330</v>
          </cell>
        </row>
        <row r="9">
          <cell r="J9">
            <v>3000</v>
          </cell>
        </row>
        <row r="10">
          <cell r="C10">
            <v>2</v>
          </cell>
        </row>
        <row r="10">
          <cell r="H10">
            <v>1255</v>
          </cell>
        </row>
        <row r="10">
          <cell r="J10">
            <v>1203</v>
          </cell>
        </row>
      </sheetData>
      <sheetData sheetId="17">
        <row r="6">
          <cell r="C6">
            <v>3</v>
          </cell>
        </row>
        <row r="6">
          <cell r="H6">
            <v>42792.8</v>
          </cell>
        </row>
        <row r="6">
          <cell r="J6">
            <v>3435</v>
          </cell>
        </row>
        <row r="7">
          <cell r="L7">
            <v>2236</v>
          </cell>
        </row>
        <row r="8">
          <cell r="L8">
            <v>0</v>
          </cell>
        </row>
        <row r="9">
          <cell r="L9">
            <v>0</v>
          </cell>
        </row>
        <row r="10">
          <cell r="L10">
            <v>1199</v>
          </cell>
        </row>
        <row r="11">
          <cell r="C11">
            <v>2</v>
          </cell>
        </row>
        <row r="11">
          <cell r="H11">
            <v>40708.8</v>
          </cell>
        </row>
        <row r="11">
          <cell r="J11">
            <v>1469</v>
          </cell>
        </row>
        <row r="12">
          <cell r="C12">
            <v>1</v>
          </cell>
        </row>
        <row r="12">
          <cell r="H12">
            <v>2084</v>
          </cell>
        </row>
        <row r="12">
          <cell r="J12">
            <v>1966</v>
          </cell>
        </row>
      </sheetData>
      <sheetData sheetId="18">
        <row r="6">
          <cell r="C6">
            <v>22</v>
          </cell>
        </row>
        <row r="6">
          <cell r="H6">
            <v>1607569</v>
          </cell>
        </row>
        <row r="6">
          <cell r="J6">
            <v>208787</v>
          </cell>
        </row>
        <row r="7">
          <cell r="L7">
            <v>127992</v>
          </cell>
        </row>
        <row r="8">
          <cell r="L8">
            <v>30268</v>
          </cell>
        </row>
        <row r="9">
          <cell r="L9">
            <v>50527</v>
          </cell>
        </row>
        <row r="10">
          <cell r="C10">
            <v>8</v>
          </cell>
        </row>
        <row r="10">
          <cell r="H10">
            <v>955885</v>
          </cell>
        </row>
        <row r="10">
          <cell r="J10">
            <v>83100</v>
          </cell>
        </row>
        <row r="11">
          <cell r="C11">
            <v>7</v>
          </cell>
        </row>
        <row r="11">
          <cell r="J11">
            <v>119300</v>
          </cell>
        </row>
        <row r="12">
          <cell r="C12">
            <v>7</v>
          </cell>
        </row>
        <row r="12">
          <cell r="J12">
            <v>6387</v>
          </cell>
        </row>
      </sheetData>
      <sheetData sheetId="19">
        <row r="6">
          <cell r="C6">
            <v>15</v>
          </cell>
        </row>
        <row r="6">
          <cell r="H6">
            <v>243749.79</v>
          </cell>
        </row>
        <row r="6">
          <cell r="J6">
            <v>55437.43</v>
          </cell>
        </row>
        <row r="11">
          <cell r="L11">
            <v>10000</v>
          </cell>
        </row>
        <row r="12">
          <cell r="L12">
            <v>1693.43</v>
          </cell>
        </row>
        <row r="13">
          <cell r="L13">
            <v>9160</v>
          </cell>
        </row>
        <row r="14">
          <cell r="L14">
            <v>10770</v>
          </cell>
        </row>
        <row r="15">
          <cell r="L15">
            <v>4684</v>
          </cell>
        </row>
        <row r="16">
          <cell r="L16">
            <v>19130</v>
          </cell>
        </row>
        <row r="17">
          <cell r="C17">
            <v>10</v>
          </cell>
        </row>
        <row r="17">
          <cell r="H17">
            <v>51379</v>
          </cell>
        </row>
        <row r="17">
          <cell r="J17">
            <v>18644</v>
          </cell>
        </row>
        <row r="18">
          <cell r="C18">
            <v>5</v>
          </cell>
        </row>
        <row r="18">
          <cell r="H18">
            <v>192370.79</v>
          </cell>
        </row>
        <row r="18">
          <cell r="J18">
            <v>36793.43</v>
          </cell>
        </row>
      </sheetData>
      <sheetData sheetId="20">
        <row r="6">
          <cell r="C6">
            <v>26</v>
          </cell>
        </row>
        <row r="6">
          <cell r="H6">
            <v>1160123.24</v>
          </cell>
        </row>
        <row r="6">
          <cell r="J6">
            <v>138771</v>
          </cell>
        </row>
        <row r="12">
          <cell r="L12">
            <v>33000</v>
          </cell>
        </row>
        <row r="13">
          <cell r="L13">
            <v>39755</v>
          </cell>
        </row>
        <row r="14">
          <cell r="L14">
            <v>66016</v>
          </cell>
        </row>
        <row r="15">
          <cell r="C15">
            <v>13</v>
          </cell>
        </row>
        <row r="15">
          <cell r="H15">
            <v>618511</v>
          </cell>
        </row>
        <row r="15">
          <cell r="J15">
            <v>45700</v>
          </cell>
        </row>
        <row r="16">
          <cell r="C16">
            <v>12</v>
          </cell>
        </row>
        <row r="16">
          <cell r="H16">
            <v>422091</v>
          </cell>
        </row>
        <row r="16">
          <cell r="J16">
            <v>81071</v>
          </cell>
        </row>
        <row r="17">
          <cell r="C17">
            <v>1</v>
          </cell>
        </row>
        <row r="17">
          <cell r="H17">
            <v>119521.24</v>
          </cell>
        </row>
        <row r="17">
          <cell r="J17">
            <v>12000</v>
          </cell>
        </row>
      </sheetData>
      <sheetData sheetId="21">
        <row r="6">
          <cell r="C6">
            <v>17</v>
          </cell>
        </row>
        <row r="6">
          <cell r="H6">
            <v>941300.35</v>
          </cell>
        </row>
        <row r="6">
          <cell r="J6">
            <v>177838.8</v>
          </cell>
        </row>
        <row r="12">
          <cell r="L12">
            <v>7766.8</v>
          </cell>
        </row>
        <row r="13">
          <cell r="L13">
            <v>0</v>
          </cell>
        </row>
        <row r="14">
          <cell r="L14">
            <v>700</v>
          </cell>
        </row>
        <row r="15">
          <cell r="L15">
            <v>86503</v>
          </cell>
        </row>
        <row r="16">
          <cell r="L16">
            <v>82869</v>
          </cell>
        </row>
        <row r="23">
          <cell r="C23">
            <v>8</v>
          </cell>
        </row>
        <row r="23">
          <cell r="J23">
            <v>114303</v>
          </cell>
        </row>
        <row r="24">
          <cell r="C24">
            <v>9</v>
          </cell>
        </row>
        <row r="24">
          <cell r="H24">
            <v>408660.35</v>
          </cell>
        </row>
        <row r="24">
          <cell r="J24">
            <v>63535.8</v>
          </cell>
        </row>
        <row r="25">
          <cell r="H25">
            <v>12014</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7"/>
  <sheetViews>
    <sheetView zoomScale="70" zoomScaleNormal="70" workbookViewId="0">
      <pane xSplit="1" ySplit="5" topLeftCell="B6" activePane="bottomRight" state="frozen"/>
      <selection/>
      <selection pane="topRight"/>
      <selection pane="bottomLeft"/>
      <selection pane="bottomRight" activeCell="F10" sqref="F10"/>
    </sheetView>
  </sheetViews>
  <sheetFormatPr defaultColWidth="9" defaultRowHeight="14.25"/>
  <cols>
    <col min="1" max="1" width="6.625" style="168" customWidth="true"/>
    <col min="2" max="6" width="10.125" style="168" customWidth="true"/>
    <col min="7" max="7" width="20.625" style="168" customWidth="true"/>
    <col min="8" max="9" width="14.625" style="404" customWidth="true"/>
    <col min="10" max="10" width="9.75" style="404" customWidth="true"/>
    <col min="11" max="11" width="13.875" style="168" customWidth="true"/>
    <col min="12" max="16" width="14.625" style="404" customWidth="true"/>
    <col min="17" max="18" width="14.625" style="168" customWidth="true"/>
    <col min="19" max="19" width="9" style="168"/>
    <col min="20" max="20" width="65.25" style="168" customWidth="true"/>
    <col min="21" max="16384" width="9" style="168"/>
  </cols>
  <sheetData>
    <row r="1" spans="1:1">
      <c r="A1" s="168" t="s">
        <v>0</v>
      </c>
    </row>
    <row r="2" ht="25.5" spans="1:18">
      <c r="A2" s="405" t="s">
        <v>1</v>
      </c>
      <c r="B2" s="405"/>
      <c r="C2" s="405"/>
      <c r="D2" s="405"/>
      <c r="E2" s="405"/>
      <c r="F2" s="405"/>
      <c r="G2" s="405"/>
      <c r="H2" s="405"/>
      <c r="I2" s="405"/>
      <c r="J2" s="405"/>
      <c r="K2" s="405"/>
      <c r="L2" s="405"/>
      <c r="M2" s="405"/>
      <c r="N2" s="405"/>
      <c r="O2" s="405"/>
      <c r="P2" s="405"/>
      <c r="Q2" s="405"/>
      <c r="R2" s="405"/>
    </row>
    <row r="3" spans="18:18">
      <c r="R3" s="428" t="s">
        <v>2</v>
      </c>
    </row>
    <row r="4" s="167" customFormat="true" ht="24.75" customHeight="true" spans="1:18">
      <c r="A4" s="105" t="s">
        <v>3</v>
      </c>
      <c r="B4" s="105" t="s">
        <v>4</v>
      </c>
      <c r="C4" s="105" t="s">
        <v>5</v>
      </c>
      <c r="D4" s="105" t="s">
        <v>6</v>
      </c>
      <c r="E4" s="105" t="s">
        <v>7</v>
      </c>
      <c r="F4" s="105" t="s">
        <v>8</v>
      </c>
      <c r="G4" s="105" t="s">
        <v>9</v>
      </c>
      <c r="H4" s="94" t="s">
        <v>10</v>
      </c>
      <c r="I4" s="94"/>
      <c r="J4" s="94"/>
      <c r="K4" s="94"/>
      <c r="L4" s="94"/>
      <c r="M4" s="94"/>
      <c r="N4" s="94"/>
      <c r="O4" s="94"/>
      <c r="P4" s="94"/>
      <c r="Q4" s="105" t="s">
        <v>11</v>
      </c>
      <c r="R4" s="105" t="s">
        <v>12</v>
      </c>
    </row>
    <row r="5" s="167" customFormat="true" ht="61.5" customHeight="true" spans="1:18">
      <c r="A5" s="105"/>
      <c r="B5" s="105"/>
      <c r="C5" s="105"/>
      <c r="D5" s="105"/>
      <c r="E5" s="105"/>
      <c r="F5" s="105"/>
      <c r="G5" s="105"/>
      <c r="H5" s="94" t="s">
        <v>13</v>
      </c>
      <c r="I5" s="94" t="s">
        <v>14</v>
      </c>
      <c r="J5" s="94" t="s">
        <v>15</v>
      </c>
      <c r="K5" s="94" t="s">
        <v>16</v>
      </c>
      <c r="L5" s="94" t="s">
        <v>17</v>
      </c>
      <c r="M5" s="94" t="s">
        <v>18</v>
      </c>
      <c r="N5" s="94" t="s">
        <v>19</v>
      </c>
      <c r="O5" s="94" t="s">
        <v>20</v>
      </c>
      <c r="P5" s="94" t="s">
        <v>21</v>
      </c>
      <c r="Q5" s="105"/>
      <c r="R5" s="105"/>
    </row>
    <row r="6" spans="1:18">
      <c r="A6" s="272"/>
      <c r="B6" s="272" t="s">
        <v>22</v>
      </c>
      <c r="C6" s="272"/>
      <c r="D6" s="272">
        <v>86</v>
      </c>
      <c r="E6" s="272"/>
      <c r="F6" s="272"/>
      <c r="G6" s="272"/>
      <c r="H6" s="272"/>
      <c r="I6" s="272"/>
      <c r="J6" s="272"/>
      <c r="K6" s="272">
        <f>K7+K57+K87+L103+K111+K114+K116+K118+K125</f>
        <v>298066.6</v>
      </c>
      <c r="L6" s="421"/>
      <c r="M6" s="421"/>
      <c r="N6" s="421"/>
      <c r="O6" s="421"/>
      <c r="P6" s="421"/>
      <c r="Q6" s="272"/>
      <c r="R6" s="272"/>
    </row>
    <row r="7" s="171" customFormat="true" spans="1:18">
      <c r="A7" s="201"/>
      <c r="B7" s="186" t="s">
        <v>23</v>
      </c>
      <c r="C7" s="201"/>
      <c r="D7" s="406">
        <v>31</v>
      </c>
      <c r="E7" s="201"/>
      <c r="F7" s="201"/>
      <c r="G7" s="201"/>
      <c r="H7" s="218"/>
      <c r="I7" s="218"/>
      <c r="J7" s="218"/>
      <c r="K7" s="296">
        <f>SUM(K8:K56)</f>
        <v>217297</v>
      </c>
      <c r="L7" s="218"/>
      <c r="M7" s="218"/>
      <c r="N7" s="218"/>
      <c r="O7" s="218"/>
      <c r="P7" s="218"/>
      <c r="Q7" s="201"/>
      <c r="R7" s="201"/>
    </row>
    <row r="8" s="167" customFormat="true" ht="57" spans="1:19">
      <c r="A8" s="187">
        <v>1</v>
      </c>
      <c r="B8" s="407" t="s">
        <v>24</v>
      </c>
      <c r="C8" s="187" t="s">
        <v>25</v>
      </c>
      <c r="D8" s="187" t="s">
        <v>26</v>
      </c>
      <c r="E8" s="187" t="s">
        <v>27</v>
      </c>
      <c r="F8" s="187" t="s">
        <v>28</v>
      </c>
      <c r="G8" s="187" t="s">
        <v>29</v>
      </c>
      <c r="H8" s="187">
        <v>400</v>
      </c>
      <c r="I8" s="187"/>
      <c r="J8" s="187"/>
      <c r="K8" s="187">
        <v>400</v>
      </c>
      <c r="L8" s="187" t="s">
        <v>30</v>
      </c>
      <c r="M8" s="187"/>
      <c r="N8" s="187">
        <v>400</v>
      </c>
      <c r="O8" s="187"/>
      <c r="P8" s="187"/>
      <c r="Q8" s="187" t="s">
        <v>31</v>
      </c>
      <c r="R8" s="187" t="s">
        <v>32</v>
      </c>
      <c r="S8" s="429"/>
    </row>
    <row r="9" s="167" customFormat="true" ht="57" spans="1:19">
      <c r="A9" s="187">
        <v>2</v>
      </c>
      <c r="B9" s="407" t="s">
        <v>33</v>
      </c>
      <c r="C9" s="187" t="s">
        <v>25</v>
      </c>
      <c r="D9" s="187" t="s">
        <v>26</v>
      </c>
      <c r="E9" s="187" t="s">
        <v>27</v>
      </c>
      <c r="F9" s="187" t="s">
        <v>34</v>
      </c>
      <c r="G9" s="187" t="s">
        <v>35</v>
      </c>
      <c r="H9" s="187">
        <v>2500</v>
      </c>
      <c r="I9" s="187"/>
      <c r="J9" s="187"/>
      <c r="K9" s="187">
        <v>2500</v>
      </c>
      <c r="L9" s="187" t="s">
        <v>30</v>
      </c>
      <c r="M9" s="187"/>
      <c r="N9" s="187">
        <v>2500</v>
      </c>
      <c r="O9" s="187"/>
      <c r="P9" s="187"/>
      <c r="Q9" s="187" t="s">
        <v>31</v>
      </c>
      <c r="R9" s="187" t="s">
        <v>32</v>
      </c>
      <c r="S9" s="429"/>
    </row>
    <row r="10" s="167" customFormat="true" ht="57" spans="1:19">
      <c r="A10" s="187">
        <v>3</v>
      </c>
      <c r="B10" s="407" t="s">
        <v>36</v>
      </c>
      <c r="C10" s="187" t="s">
        <v>25</v>
      </c>
      <c r="D10" s="187" t="s">
        <v>26</v>
      </c>
      <c r="E10" s="187" t="s">
        <v>27</v>
      </c>
      <c r="F10" s="187" t="s">
        <v>34</v>
      </c>
      <c r="G10" s="187" t="s">
        <v>37</v>
      </c>
      <c r="H10" s="187">
        <v>2373</v>
      </c>
      <c r="I10" s="187"/>
      <c r="J10" s="187"/>
      <c r="K10" s="187">
        <v>2373</v>
      </c>
      <c r="L10" s="187" t="s">
        <v>30</v>
      </c>
      <c r="M10" s="187"/>
      <c r="N10" s="187">
        <v>2373</v>
      </c>
      <c r="O10" s="187"/>
      <c r="P10" s="187"/>
      <c r="Q10" s="187" t="s">
        <v>31</v>
      </c>
      <c r="R10" s="187" t="s">
        <v>32</v>
      </c>
      <c r="S10" s="429"/>
    </row>
    <row r="11" s="167" customFormat="true" ht="57" spans="1:19">
      <c r="A11" s="187">
        <v>4</v>
      </c>
      <c r="B11" s="407" t="s">
        <v>38</v>
      </c>
      <c r="C11" s="187" t="s">
        <v>25</v>
      </c>
      <c r="D11" s="187" t="s">
        <v>26</v>
      </c>
      <c r="E11" s="187" t="s">
        <v>27</v>
      </c>
      <c r="F11" s="187" t="s">
        <v>39</v>
      </c>
      <c r="G11" s="187" t="s">
        <v>40</v>
      </c>
      <c r="H11" s="187">
        <v>750</v>
      </c>
      <c r="I11" s="187"/>
      <c r="J11" s="187"/>
      <c r="K11" s="187">
        <v>750</v>
      </c>
      <c r="L11" s="187" t="s">
        <v>30</v>
      </c>
      <c r="M11" s="187"/>
      <c r="N11" s="187">
        <v>750</v>
      </c>
      <c r="O11" s="187"/>
      <c r="P11" s="187"/>
      <c r="Q11" s="187" t="s">
        <v>31</v>
      </c>
      <c r="R11" s="187" t="s">
        <v>32</v>
      </c>
      <c r="S11" s="429"/>
    </row>
    <row r="12" s="167" customFormat="true" ht="71.25" spans="1:19">
      <c r="A12" s="187">
        <v>5</v>
      </c>
      <c r="B12" s="407" t="s">
        <v>41</v>
      </c>
      <c r="C12" s="187" t="s">
        <v>25</v>
      </c>
      <c r="D12" s="187" t="s">
        <v>42</v>
      </c>
      <c r="E12" s="187" t="s">
        <v>27</v>
      </c>
      <c r="F12" s="187" t="s">
        <v>28</v>
      </c>
      <c r="G12" s="187" t="s">
        <v>43</v>
      </c>
      <c r="H12" s="187">
        <v>740</v>
      </c>
      <c r="I12" s="187"/>
      <c r="J12" s="187"/>
      <c r="K12" s="187">
        <v>740</v>
      </c>
      <c r="L12" s="187" t="s">
        <v>30</v>
      </c>
      <c r="M12" s="187"/>
      <c r="N12" s="187">
        <v>740</v>
      </c>
      <c r="O12" s="187"/>
      <c r="P12" s="187"/>
      <c r="Q12" s="187" t="s">
        <v>44</v>
      </c>
      <c r="R12" s="187" t="s">
        <v>32</v>
      </c>
      <c r="S12" s="429"/>
    </row>
    <row r="13" s="167" customFormat="true" ht="57" spans="1:19">
      <c r="A13" s="187">
        <v>6</v>
      </c>
      <c r="B13" s="407" t="s">
        <v>45</v>
      </c>
      <c r="C13" s="187" t="s">
        <v>25</v>
      </c>
      <c r="D13" s="187" t="s">
        <v>42</v>
      </c>
      <c r="E13" s="187" t="s">
        <v>27</v>
      </c>
      <c r="F13" s="187" t="s">
        <v>46</v>
      </c>
      <c r="G13" s="187" t="s">
        <v>47</v>
      </c>
      <c r="H13" s="187">
        <v>1350</v>
      </c>
      <c r="I13" s="187"/>
      <c r="J13" s="187"/>
      <c r="K13" s="187">
        <v>1350</v>
      </c>
      <c r="L13" s="187" t="s">
        <v>26</v>
      </c>
      <c r="M13" s="187"/>
      <c r="N13" s="187">
        <v>1350</v>
      </c>
      <c r="O13" s="187"/>
      <c r="P13" s="187"/>
      <c r="Q13" s="187" t="s">
        <v>48</v>
      </c>
      <c r="R13" s="187" t="s">
        <v>32</v>
      </c>
      <c r="S13" s="210"/>
    </row>
    <row r="14" s="167" customFormat="true" ht="71.25" spans="1:19">
      <c r="A14" s="187">
        <v>7</v>
      </c>
      <c r="B14" s="407" t="s">
        <v>49</v>
      </c>
      <c r="C14" s="210" t="s">
        <v>25</v>
      </c>
      <c r="D14" s="210" t="s">
        <v>26</v>
      </c>
      <c r="E14" s="210" t="s">
        <v>50</v>
      </c>
      <c r="F14" s="210" t="s">
        <v>46</v>
      </c>
      <c r="G14" s="416" t="s">
        <v>51</v>
      </c>
      <c r="H14" s="187">
        <v>8800</v>
      </c>
      <c r="I14" s="187"/>
      <c r="J14" s="187"/>
      <c r="K14" s="187">
        <v>8800</v>
      </c>
      <c r="L14" s="187" t="s">
        <v>30</v>
      </c>
      <c r="M14" s="187"/>
      <c r="N14" s="187">
        <v>8800</v>
      </c>
      <c r="O14" s="187"/>
      <c r="P14" s="187"/>
      <c r="Q14" s="187"/>
      <c r="R14" s="210"/>
      <c r="S14" s="210"/>
    </row>
    <row r="15" s="167" customFormat="true" ht="85.5" spans="1:19">
      <c r="A15" s="187">
        <v>8</v>
      </c>
      <c r="B15" s="407" t="s">
        <v>52</v>
      </c>
      <c r="C15" s="210" t="s">
        <v>25</v>
      </c>
      <c r="D15" s="210" t="s">
        <v>26</v>
      </c>
      <c r="E15" s="210" t="s">
        <v>50</v>
      </c>
      <c r="F15" s="210" t="s">
        <v>46</v>
      </c>
      <c r="G15" s="210" t="s">
        <v>53</v>
      </c>
      <c r="H15" s="187">
        <v>2200</v>
      </c>
      <c r="I15" s="187"/>
      <c r="J15" s="187"/>
      <c r="K15" s="187">
        <v>2200</v>
      </c>
      <c r="L15" s="187" t="s">
        <v>30</v>
      </c>
      <c r="M15" s="187"/>
      <c r="N15" s="187">
        <v>2200</v>
      </c>
      <c r="O15" s="187"/>
      <c r="P15" s="187"/>
      <c r="Q15" s="187"/>
      <c r="R15" s="210"/>
      <c r="S15" s="210"/>
    </row>
    <row r="16" s="167" customFormat="true" ht="85.5" spans="1:19">
      <c r="A16" s="187">
        <v>9</v>
      </c>
      <c r="B16" s="407" t="s">
        <v>54</v>
      </c>
      <c r="C16" s="210" t="s">
        <v>25</v>
      </c>
      <c r="D16" s="210" t="s">
        <v>26</v>
      </c>
      <c r="E16" s="210" t="s">
        <v>50</v>
      </c>
      <c r="F16" s="210" t="s">
        <v>46</v>
      </c>
      <c r="G16" s="210" t="s">
        <v>55</v>
      </c>
      <c r="H16" s="187">
        <v>1100</v>
      </c>
      <c r="I16" s="187"/>
      <c r="J16" s="187"/>
      <c r="K16" s="187">
        <v>1100</v>
      </c>
      <c r="L16" s="187" t="s">
        <v>30</v>
      </c>
      <c r="M16" s="187"/>
      <c r="N16" s="187">
        <v>1100</v>
      </c>
      <c r="O16" s="187"/>
      <c r="P16" s="187"/>
      <c r="Q16" s="187"/>
      <c r="R16" s="210"/>
      <c r="S16" s="210"/>
    </row>
    <row r="17" s="167" customFormat="true" spans="1:19">
      <c r="A17" s="187">
        <v>10</v>
      </c>
      <c r="B17" s="187" t="s">
        <v>56</v>
      </c>
      <c r="C17" s="187" t="s">
        <v>25</v>
      </c>
      <c r="D17" s="187" t="s">
        <v>57</v>
      </c>
      <c r="E17" s="187" t="s">
        <v>58</v>
      </c>
      <c r="F17" s="223" t="s">
        <v>59</v>
      </c>
      <c r="G17" s="187" t="s">
        <v>60</v>
      </c>
      <c r="H17" s="187">
        <v>74902</v>
      </c>
      <c r="I17" s="187">
        <v>0</v>
      </c>
      <c r="J17" s="187"/>
      <c r="K17" s="187">
        <v>23020</v>
      </c>
      <c r="L17" s="187" t="s">
        <v>61</v>
      </c>
      <c r="M17" s="187"/>
      <c r="N17" s="187">
        <v>16114</v>
      </c>
      <c r="O17" s="187">
        <v>4500</v>
      </c>
      <c r="P17" s="187" t="s">
        <v>62</v>
      </c>
      <c r="Q17" s="187" t="s">
        <v>48</v>
      </c>
      <c r="R17" s="187" t="s">
        <v>63</v>
      </c>
      <c r="S17" s="210"/>
    </row>
    <row r="18" s="167" customFormat="true" spans="1:19">
      <c r="A18" s="187"/>
      <c r="B18" s="187"/>
      <c r="C18" s="187"/>
      <c r="D18" s="187"/>
      <c r="E18" s="187"/>
      <c r="F18" s="223"/>
      <c r="G18" s="187"/>
      <c r="H18" s="187"/>
      <c r="I18" s="187"/>
      <c r="J18" s="187"/>
      <c r="K18" s="187"/>
      <c r="L18" s="187" t="s">
        <v>64</v>
      </c>
      <c r="M18" s="187"/>
      <c r="N18" s="187">
        <v>6906</v>
      </c>
      <c r="O18" s="187"/>
      <c r="P18" s="187"/>
      <c r="Q18" s="187"/>
      <c r="R18" s="187"/>
      <c r="S18" s="210"/>
    </row>
    <row r="19" s="167" customFormat="true" spans="1:19">
      <c r="A19" s="187">
        <v>11</v>
      </c>
      <c r="B19" s="187" t="s">
        <v>65</v>
      </c>
      <c r="C19" s="187" t="s">
        <v>25</v>
      </c>
      <c r="D19" s="187" t="s">
        <v>57</v>
      </c>
      <c r="E19" s="187" t="s">
        <v>58</v>
      </c>
      <c r="F19" s="223" t="s">
        <v>59</v>
      </c>
      <c r="G19" s="187" t="s">
        <v>66</v>
      </c>
      <c r="H19" s="187">
        <v>109718</v>
      </c>
      <c r="I19" s="187">
        <v>0</v>
      </c>
      <c r="J19" s="187"/>
      <c r="K19" s="187">
        <v>33046</v>
      </c>
      <c r="L19" s="187" t="s">
        <v>61</v>
      </c>
      <c r="M19" s="187"/>
      <c r="N19" s="187">
        <v>23132.2</v>
      </c>
      <c r="O19" s="187">
        <v>4500</v>
      </c>
      <c r="P19" s="187" t="s">
        <v>67</v>
      </c>
      <c r="Q19" s="187" t="s">
        <v>48</v>
      </c>
      <c r="R19" s="187" t="s">
        <v>63</v>
      </c>
      <c r="S19" s="210"/>
    </row>
    <row r="20" s="167" customFormat="true" spans="1:19">
      <c r="A20" s="187"/>
      <c r="B20" s="187"/>
      <c r="C20" s="187"/>
      <c r="D20" s="187"/>
      <c r="E20" s="187"/>
      <c r="F20" s="223"/>
      <c r="G20" s="187"/>
      <c r="H20" s="187"/>
      <c r="I20" s="187"/>
      <c r="J20" s="187"/>
      <c r="K20" s="187"/>
      <c r="L20" s="187" t="s">
        <v>64</v>
      </c>
      <c r="M20" s="187"/>
      <c r="N20" s="187">
        <v>9913.8</v>
      </c>
      <c r="O20" s="187"/>
      <c r="P20" s="187"/>
      <c r="Q20" s="187"/>
      <c r="R20" s="187"/>
      <c r="S20" s="210"/>
    </row>
    <row r="21" s="167" customFormat="true" spans="1:19">
      <c r="A21" s="187">
        <v>12</v>
      </c>
      <c r="B21" s="187" t="s">
        <v>68</v>
      </c>
      <c r="C21" s="187" t="s">
        <v>25</v>
      </c>
      <c r="D21" s="187" t="s">
        <v>57</v>
      </c>
      <c r="E21" s="187" t="s">
        <v>58</v>
      </c>
      <c r="F21" s="223" t="s">
        <v>59</v>
      </c>
      <c r="G21" s="187" t="s">
        <v>69</v>
      </c>
      <c r="H21" s="187">
        <v>67082</v>
      </c>
      <c r="I21" s="187">
        <v>0</v>
      </c>
      <c r="J21" s="187"/>
      <c r="K21" s="187">
        <v>24371</v>
      </c>
      <c r="L21" s="187" t="s">
        <v>61</v>
      </c>
      <c r="M21" s="187"/>
      <c r="N21" s="187">
        <v>17059.7</v>
      </c>
      <c r="O21" s="187">
        <v>4500</v>
      </c>
      <c r="P21" s="187" t="s">
        <v>70</v>
      </c>
      <c r="Q21" s="187" t="s">
        <v>48</v>
      </c>
      <c r="R21" s="187" t="s">
        <v>63</v>
      </c>
      <c r="S21" s="210"/>
    </row>
    <row r="22" s="167" customFormat="true" spans="1:19">
      <c r="A22" s="187"/>
      <c r="B22" s="187"/>
      <c r="C22" s="187"/>
      <c r="D22" s="187"/>
      <c r="E22" s="187"/>
      <c r="F22" s="223"/>
      <c r="G22" s="187"/>
      <c r="H22" s="187"/>
      <c r="I22" s="187"/>
      <c r="J22" s="187"/>
      <c r="K22" s="187"/>
      <c r="L22" s="187" t="s">
        <v>64</v>
      </c>
      <c r="M22" s="187"/>
      <c r="N22" s="187">
        <v>7311.3</v>
      </c>
      <c r="O22" s="187"/>
      <c r="P22" s="187"/>
      <c r="Q22" s="187"/>
      <c r="R22" s="187"/>
      <c r="S22" s="210"/>
    </row>
    <row r="23" s="167" customFormat="true" spans="1:19">
      <c r="A23" s="187">
        <v>13</v>
      </c>
      <c r="B23" s="187" t="s">
        <v>71</v>
      </c>
      <c r="C23" s="187" t="s">
        <v>25</v>
      </c>
      <c r="D23" s="187" t="s">
        <v>57</v>
      </c>
      <c r="E23" s="187" t="s">
        <v>58</v>
      </c>
      <c r="F23" s="223" t="s">
        <v>59</v>
      </c>
      <c r="G23" s="187" t="s">
        <v>72</v>
      </c>
      <c r="H23" s="187">
        <v>195823</v>
      </c>
      <c r="I23" s="187">
        <v>0</v>
      </c>
      <c r="J23" s="187"/>
      <c r="K23" s="187">
        <v>36103</v>
      </c>
      <c r="L23" s="187" t="s">
        <v>61</v>
      </c>
      <c r="M23" s="187"/>
      <c r="N23" s="187">
        <v>25272.1</v>
      </c>
      <c r="O23" s="187">
        <v>4500</v>
      </c>
      <c r="P23" s="187" t="s">
        <v>73</v>
      </c>
      <c r="Q23" s="187" t="s">
        <v>48</v>
      </c>
      <c r="R23" s="187" t="s">
        <v>63</v>
      </c>
      <c r="S23" s="210"/>
    </row>
    <row r="24" s="167" customFormat="true" spans="1:19">
      <c r="A24" s="187"/>
      <c r="B24" s="187"/>
      <c r="C24" s="187"/>
      <c r="D24" s="187"/>
      <c r="E24" s="187"/>
      <c r="F24" s="223"/>
      <c r="G24" s="187"/>
      <c r="H24" s="187"/>
      <c r="I24" s="187"/>
      <c r="J24" s="187"/>
      <c r="K24" s="187"/>
      <c r="L24" s="187" t="s">
        <v>64</v>
      </c>
      <c r="M24" s="187"/>
      <c r="N24" s="187">
        <v>10830.9</v>
      </c>
      <c r="O24" s="187"/>
      <c r="P24" s="187"/>
      <c r="Q24" s="187"/>
      <c r="R24" s="187"/>
      <c r="S24" s="210"/>
    </row>
    <row r="25" s="167" customFormat="true" spans="1:19">
      <c r="A25" s="187">
        <v>14</v>
      </c>
      <c r="B25" s="187" t="s">
        <v>74</v>
      </c>
      <c r="C25" s="187" t="s">
        <v>25</v>
      </c>
      <c r="D25" s="187" t="s">
        <v>57</v>
      </c>
      <c r="E25" s="187" t="s">
        <v>58</v>
      </c>
      <c r="F25" s="223" t="s">
        <v>59</v>
      </c>
      <c r="G25" s="187" t="s">
        <v>75</v>
      </c>
      <c r="H25" s="187">
        <v>48773</v>
      </c>
      <c r="I25" s="187">
        <v>0</v>
      </c>
      <c r="J25" s="187"/>
      <c r="K25" s="187">
        <v>21574</v>
      </c>
      <c r="L25" s="187" t="s">
        <v>61</v>
      </c>
      <c r="M25" s="187"/>
      <c r="N25" s="187">
        <v>15101.8</v>
      </c>
      <c r="O25" s="187">
        <v>4500</v>
      </c>
      <c r="P25" s="187" t="s">
        <v>76</v>
      </c>
      <c r="Q25" s="187" t="s">
        <v>48</v>
      </c>
      <c r="R25" s="187" t="s">
        <v>63</v>
      </c>
      <c r="S25" s="210"/>
    </row>
    <row r="26" s="167" customFormat="true" spans="1:19">
      <c r="A26" s="187"/>
      <c r="B26" s="187"/>
      <c r="C26" s="187"/>
      <c r="D26" s="187"/>
      <c r="E26" s="187"/>
      <c r="F26" s="223"/>
      <c r="G26" s="187"/>
      <c r="H26" s="187"/>
      <c r="I26" s="187"/>
      <c r="J26" s="187"/>
      <c r="K26" s="187"/>
      <c r="L26" s="187" t="s">
        <v>64</v>
      </c>
      <c r="M26" s="187"/>
      <c r="N26" s="187">
        <v>6472.2</v>
      </c>
      <c r="O26" s="187"/>
      <c r="P26" s="187"/>
      <c r="Q26" s="187"/>
      <c r="R26" s="187"/>
      <c r="S26" s="210"/>
    </row>
    <row r="27" s="167" customFormat="true" spans="1:19">
      <c r="A27" s="187">
        <v>15</v>
      </c>
      <c r="B27" s="187" t="s">
        <v>77</v>
      </c>
      <c r="C27" s="187" t="s">
        <v>78</v>
      </c>
      <c r="D27" s="187" t="s">
        <v>79</v>
      </c>
      <c r="E27" s="187" t="s">
        <v>58</v>
      </c>
      <c r="F27" s="187" t="s">
        <v>46</v>
      </c>
      <c r="G27" s="187" t="s">
        <v>80</v>
      </c>
      <c r="H27" s="187">
        <v>202548</v>
      </c>
      <c r="I27" s="187">
        <v>44025</v>
      </c>
      <c r="J27" s="187"/>
      <c r="K27" s="187">
        <v>30000</v>
      </c>
      <c r="L27" s="187" t="s">
        <v>61</v>
      </c>
      <c r="M27" s="187"/>
      <c r="N27" s="187">
        <v>14000</v>
      </c>
      <c r="O27" s="187">
        <v>27000</v>
      </c>
      <c r="P27" s="425" t="s">
        <v>81</v>
      </c>
      <c r="Q27" s="187" t="s">
        <v>82</v>
      </c>
      <c r="R27" s="187" t="s">
        <v>83</v>
      </c>
      <c r="S27" s="210"/>
    </row>
    <row r="28" s="167" customFormat="true" spans="1:19">
      <c r="A28" s="187"/>
      <c r="B28" s="187"/>
      <c r="C28" s="187"/>
      <c r="D28" s="187"/>
      <c r="E28" s="187"/>
      <c r="F28" s="187"/>
      <c r="G28" s="187"/>
      <c r="H28" s="187"/>
      <c r="I28" s="187"/>
      <c r="J28" s="187"/>
      <c r="K28" s="187"/>
      <c r="L28" s="187" t="s">
        <v>64</v>
      </c>
      <c r="M28" s="187"/>
      <c r="N28" s="187">
        <v>6000</v>
      </c>
      <c r="O28" s="187"/>
      <c r="P28" s="425"/>
      <c r="Q28" s="187"/>
      <c r="R28" s="187"/>
      <c r="S28" s="210"/>
    </row>
    <row r="29" s="167" customFormat="true" spans="1:19">
      <c r="A29" s="210">
        <v>16</v>
      </c>
      <c r="B29" s="210" t="s">
        <v>84</v>
      </c>
      <c r="C29" s="210" t="s">
        <v>78</v>
      </c>
      <c r="D29" s="210" t="s">
        <v>85</v>
      </c>
      <c r="E29" s="210" t="s">
        <v>86</v>
      </c>
      <c r="F29" s="210" t="s">
        <v>87</v>
      </c>
      <c r="G29" s="210" t="s">
        <v>88</v>
      </c>
      <c r="H29" s="187">
        <v>15010</v>
      </c>
      <c r="I29" s="187">
        <v>300</v>
      </c>
      <c r="J29" s="422"/>
      <c r="K29" s="187">
        <v>2400</v>
      </c>
      <c r="L29" s="187" t="s">
        <v>61</v>
      </c>
      <c r="M29" s="422"/>
      <c r="N29" s="187">
        <v>2400</v>
      </c>
      <c r="O29" s="103"/>
      <c r="P29" s="187"/>
      <c r="Q29" s="187"/>
      <c r="R29" s="210"/>
      <c r="S29" s="210"/>
    </row>
    <row r="30" s="167" customFormat="true" spans="1:19">
      <c r="A30" s="210"/>
      <c r="B30" s="210"/>
      <c r="C30" s="210"/>
      <c r="D30" s="210"/>
      <c r="E30" s="210"/>
      <c r="F30" s="210"/>
      <c r="G30" s="210"/>
      <c r="H30" s="187"/>
      <c r="I30" s="187"/>
      <c r="J30" s="422"/>
      <c r="K30" s="187"/>
      <c r="L30" s="187" t="s">
        <v>64</v>
      </c>
      <c r="M30" s="422"/>
      <c r="N30" s="187"/>
      <c r="O30" s="103"/>
      <c r="P30" s="187"/>
      <c r="Q30" s="187"/>
      <c r="R30" s="210"/>
      <c r="S30" s="210"/>
    </row>
    <row r="31" s="167" customFormat="true" ht="102" customHeight="true" spans="1:19">
      <c r="A31" s="210">
        <v>17</v>
      </c>
      <c r="B31" s="408" t="s">
        <v>89</v>
      </c>
      <c r="C31" s="409" t="s">
        <v>25</v>
      </c>
      <c r="D31" s="409" t="s">
        <v>90</v>
      </c>
      <c r="E31" s="409" t="s">
        <v>91</v>
      </c>
      <c r="F31" s="409" t="s">
        <v>34</v>
      </c>
      <c r="G31" s="408" t="s">
        <v>92</v>
      </c>
      <c r="H31" s="417">
        <v>842</v>
      </c>
      <c r="I31" s="417"/>
      <c r="J31" s="417"/>
      <c r="K31" s="417">
        <v>832</v>
      </c>
      <c r="L31" s="187" t="s">
        <v>64</v>
      </c>
      <c r="M31" s="417"/>
      <c r="N31" s="417">
        <v>842</v>
      </c>
      <c r="O31" s="426"/>
      <c r="P31" s="409" t="s">
        <v>93</v>
      </c>
      <c r="Q31" s="409" t="s">
        <v>94</v>
      </c>
      <c r="R31" s="408" t="s">
        <v>95</v>
      </c>
      <c r="S31" s="430"/>
    </row>
    <row r="32" s="389" customFormat="true" ht="228" spans="1:19">
      <c r="A32" s="1">
        <v>19</v>
      </c>
      <c r="B32" s="187" t="s">
        <v>96</v>
      </c>
      <c r="C32" s="210" t="s">
        <v>25</v>
      </c>
      <c r="D32" s="187" t="s">
        <v>97</v>
      </c>
      <c r="E32" s="187" t="s">
        <v>98</v>
      </c>
      <c r="F32" s="187" t="s">
        <v>99</v>
      </c>
      <c r="G32" s="187" t="s">
        <v>100</v>
      </c>
      <c r="H32" s="187">
        <v>29576</v>
      </c>
      <c r="I32" s="187">
        <v>504</v>
      </c>
      <c r="J32" s="187"/>
      <c r="K32" s="187">
        <v>7000</v>
      </c>
      <c r="L32" s="187" t="s">
        <v>64</v>
      </c>
      <c r="M32" s="187"/>
      <c r="N32" s="187">
        <v>7000</v>
      </c>
      <c r="O32" s="187">
        <v>2000</v>
      </c>
      <c r="P32" s="187" t="s">
        <v>101</v>
      </c>
      <c r="Q32" s="187" t="s">
        <v>44</v>
      </c>
      <c r="R32" s="187" t="s">
        <v>32</v>
      </c>
      <c r="S32" s="210"/>
    </row>
    <row r="33" s="389" customFormat="true" ht="51" customHeight="true" spans="1:19">
      <c r="A33" s="1">
        <v>20</v>
      </c>
      <c r="B33" s="410" t="s">
        <v>102</v>
      </c>
      <c r="C33" s="187" t="s">
        <v>25</v>
      </c>
      <c r="D33" s="210" t="s">
        <v>103</v>
      </c>
      <c r="E33" s="210" t="s">
        <v>27</v>
      </c>
      <c r="F33" s="187" t="s">
        <v>34</v>
      </c>
      <c r="G33" s="187"/>
      <c r="H33" s="187">
        <v>3000</v>
      </c>
      <c r="I33" s="187"/>
      <c r="J33" s="423"/>
      <c r="K33" s="423">
        <v>3000</v>
      </c>
      <c r="L33" s="187" t="s">
        <v>64</v>
      </c>
      <c r="M33" s="423"/>
      <c r="N33" s="423">
        <v>3000</v>
      </c>
      <c r="O33" s="423">
        <v>1219</v>
      </c>
      <c r="P33" s="187"/>
      <c r="Q33" s="189">
        <v>2017</v>
      </c>
      <c r="R33" s="187"/>
      <c r="S33" s="210"/>
    </row>
    <row r="34" s="389" customFormat="true" ht="44.25" customHeight="true" spans="1:19">
      <c r="A34" s="1">
        <v>21</v>
      </c>
      <c r="B34" s="410" t="s">
        <v>104</v>
      </c>
      <c r="C34" s="187" t="s">
        <v>25</v>
      </c>
      <c r="D34" s="210" t="s">
        <v>103</v>
      </c>
      <c r="E34" s="210" t="s">
        <v>27</v>
      </c>
      <c r="F34" s="187" t="s">
        <v>34</v>
      </c>
      <c r="G34" s="187"/>
      <c r="H34" s="187">
        <v>1000</v>
      </c>
      <c r="I34" s="187"/>
      <c r="J34" s="423"/>
      <c r="K34" s="423">
        <v>1000</v>
      </c>
      <c r="L34" s="187" t="s">
        <v>64</v>
      </c>
      <c r="M34" s="423"/>
      <c r="N34" s="423">
        <v>1000</v>
      </c>
      <c r="O34" s="423">
        <v>412</v>
      </c>
      <c r="P34" s="187"/>
      <c r="Q34" s="189">
        <v>2017</v>
      </c>
      <c r="R34" s="187"/>
      <c r="S34" s="210"/>
    </row>
    <row r="35" s="389" customFormat="true" ht="60" customHeight="true" spans="1:19">
      <c r="A35" s="1">
        <v>22</v>
      </c>
      <c r="B35" s="410" t="s">
        <v>105</v>
      </c>
      <c r="C35" s="187" t="s">
        <v>25</v>
      </c>
      <c r="D35" s="210" t="s">
        <v>103</v>
      </c>
      <c r="E35" s="210" t="s">
        <v>27</v>
      </c>
      <c r="F35" s="187" t="s">
        <v>34</v>
      </c>
      <c r="G35" s="187"/>
      <c r="H35" s="187">
        <v>1000</v>
      </c>
      <c r="I35" s="187"/>
      <c r="J35" s="423"/>
      <c r="K35" s="423">
        <v>1000</v>
      </c>
      <c r="L35" s="187" t="s">
        <v>64</v>
      </c>
      <c r="M35" s="423"/>
      <c r="N35" s="423">
        <v>1000</v>
      </c>
      <c r="O35" s="423">
        <v>395</v>
      </c>
      <c r="P35" s="187"/>
      <c r="Q35" s="189">
        <v>2017</v>
      </c>
      <c r="R35" s="187"/>
      <c r="S35" s="210"/>
    </row>
    <row r="36" s="167" customFormat="true" spans="1:19">
      <c r="A36" s="411">
        <v>23</v>
      </c>
      <c r="B36" s="412" t="s">
        <v>106</v>
      </c>
      <c r="C36" s="413" t="s">
        <v>25</v>
      </c>
      <c r="D36" s="413" t="s">
        <v>107</v>
      </c>
      <c r="E36" s="413" t="s">
        <v>27</v>
      </c>
      <c r="F36" s="413" t="s">
        <v>34</v>
      </c>
      <c r="G36" s="412" t="s">
        <v>108</v>
      </c>
      <c r="H36" s="418">
        <v>9000</v>
      </c>
      <c r="I36" s="418"/>
      <c r="J36" s="418"/>
      <c r="K36" s="418">
        <v>2000</v>
      </c>
      <c r="L36" s="418" t="s">
        <v>30</v>
      </c>
      <c r="M36" s="418"/>
      <c r="N36" s="418">
        <v>2000</v>
      </c>
      <c r="O36" s="418"/>
      <c r="P36" s="418"/>
      <c r="Q36" s="418" t="s">
        <v>44</v>
      </c>
      <c r="R36" s="413" t="s">
        <v>109</v>
      </c>
      <c r="S36" s="413"/>
    </row>
    <row r="37" s="167" customFormat="true" spans="1:19">
      <c r="A37" s="411"/>
      <c r="B37" s="412"/>
      <c r="C37" s="413"/>
      <c r="D37" s="413"/>
      <c r="E37" s="413"/>
      <c r="F37" s="413"/>
      <c r="G37" s="412"/>
      <c r="H37" s="418"/>
      <c r="I37" s="418"/>
      <c r="J37" s="418"/>
      <c r="K37" s="418"/>
      <c r="L37" s="418"/>
      <c r="M37" s="418"/>
      <c r="N37" s="418"/>
      <c r="O37" s="418"/>
      <c r="P37" s="418"/>
      <c r="Q37" s="418"/>
      <c r="R37" s="413"/>
      <c r="S37" s="413"/>
    </row>
    <row r="38" s="167" customFormat="true" spans="1:19">
      <c r="A38" s="411"/>
      <c r="B38" s="412"/>
      <c r="C38" s="413"/>
      <c r="D38" s="413"/>
      <c r="E38" s="413"/>
      <c r="F38" s="413"/>
      <c r="G38" s="412"/>
      <c r="H38" s="418"/>
      <c r="I38" s="418"/>
      <c r="J38" s="418"/>
      <c r="K38" s="418"/>
      <c r="L38" s="418"/>
      <c r="M38" s="418"/>
      <c r="N38" s="418"/>
      <c r="O38" s="418"/>
      <c r="P38" s="418"/>
      <c r="Q38" s="418"/>
      <c r="R38" s="413"/>
      <c r="S38" s="413"/>
    </row>
    <row r="39" s="167" customFormat="true" spans="1:19">
      <c r="A39" s="411"/>
      <c r="B39" s="412"/>
      <c r="C39" s="413"/>
      <c r="D39" s="413"/>
      <c r="E39" s="413"/>
      <c r="F39" s="413"/>
      <c r="G39" s="412"/>
      <c r="H39" s="418"/>
      <c r="I39" s="418"/>
      <c r="J39" s="418"/>
      <c r="K39" s="418"/>
      <c r="L39" s="418"/>
      <c r="M39" s="418"/>
      <c r="N39" s="418"/>
      <c r="O39" s="418"/>
      <c r="P39" s="418"/>
      <c r="Q39" s="418"/>
      <c r="R39" s="413"/>
      <c r="S39" s="413"/>
    </row>
    <row r="40" s="167" customFormat="true" spans="1:19">
      <c r="A40" s="411"/>
      <c r="B40" s="412"/>
      <c r="C40" s="413"/>
      <c r="D40" s="413"/>
      <c r="E40" s="413"/>
      <c r="F40" s="413"/>
      <c r="G40" s="412"/>
      <c r="H40" s="418"/>
      <c r="I40" s="418"/>
      <c r="J40" s="418"/>
      <c r="K40" s="418"/>
      <c r="L40" s="418"/>
      <c r="M40" s="418"/>
      <c r="N40" s="418"/>
      <c r="O40" s="418"/>
      <c r="P40" s="418"/>
      <c r="Q40" s="418"/>
      <c r="R40" s="413"/>
      <c r="S40" s="413"/>
    </row>
    <row r="41" s="167" customFormat="true" spans="1:19">
      <c r="A41" s="411">
        <v>24</v>
      </c>
      <c r="B41" s="412" t="s">
        <v>110</v>
      </c>
      <c r="C41" s="413" t="s">
        <v>25</v>
      </c>
      <c r="D41" s="413" t="s">
        <v>107</v>
      </c>
      <c r="E41" s="413" t="s">
        <v>27</v>
      </c>
      <c r="F41" s="413" t="s">
        <v>28</v>
      </c>
      <c r="G41" s="412" t="s">
        <v>111</v>
      </c>
      <c r="H41" s="418">
        <v>250</v>
      </c>
      <c r="I41" s="418"/>
      <c r="J41" s="418"/>
      <c r="K41" s="418">
        <v>250</v>
      </c>
      <c r="L41" s="418" t="s">
        <v>30</v>
      </c>
      <c r="M41" s="418"/>
      <c r="N41" s="418">
        <v>250</v>
      </c>
      <c r="O41" s="427"/>
      <c r="P41" s="427"/>
      <c r="Q41" s="418" t="s">
        <v>44</v>
      </c>
      <c r="R41" s="413" t="s">
        <v>109</v>
      </c>
      <c r="S41" s="413"/>
    </row>
    <row r="42" s="167" customFormat="true" spans="1:19">
      <c r="A42" s="411"/>
      <c r="B42" s="412"/>
      <c r="C42" s="413"/>
      <c r="D42" s="413"/>
      <c r="E42" s="413"/>
      <c r="F42" s="413"/>
      <c r="G42" s="412"/>
      <c r="H42" s="418"/>
      <c r="I42" s="418"/>
      <c r="J42" s="418"/>
      <c r="K42" s="418"/>
      <c r="L42" s="418"/>
      <c r="M42" s="418"/>
      <c r="N42" s="418"/>
      <c r="O42" s="427"/>
      <c r="P42" s="427"/>
      <c r="Q42" s="418"/>
      <c r="R42" s="413"/>
      <c r="S42" s="413"/>
    </row>
    <row r="43" s="167" customFormat="true" spans="1:19">
      <c r="A43" s="411"/>
      <c r="B43" s="412"/>
      <c r="C43" s="413"/>
      <c r="D43" s="413"/>
      <c r="E43" s="413"/>
      <c r="F43" s="413"/>
      <c r="G43" s="412"/>
      <c r="H43" s="418"/>
      <c r="I43" s="418"/>
      <c r="J43" s="418"/>
      <c r="K43" s="418"/>
      <c r="L43" s="418"/>
      <c r="M43" s="418"/>
      <c r="N43" s="418"/>
      <c r="O43" s="427"/>
      <c r="P43" s="427"/>
      <c r="Q43" s="418"/>
      <c r="R43" s="413"/>
      <c r="S43" s="413"/>
    </row>
    <row r="44" s="167" customFormat="true" spans="1:19">
      <c r="A44" s="411"/>
      <c r="B44" s="412"/>
      <c r="C44" s="413"/>
      <c r="D44" s="413"/>
      <c r="E44" s="413"/>
      <c r="F44" s="413"/>
      <c r="G44" s="412"/>
      <c r="H44" s="418"/>
      <c r="I44" s="418"/>
      <c r="J44" s="418"/>
      <c r="K44" s="418"/>
      <c r="L44" s="418"/>
      <c r="M44" s="418"/>
      <c r="N44" s="418"/>
      <c r="O44" s="427"/>
      <c r="P44" s="427"/>
      <c r="Q44" s="418"/>
      <c r="R44" s="413"/>
      <c r="S44" s="413"/>
    </row>
    <row r="45" s="167" customFormat="true" spans="1:19">
      <c r="A45" s="411"/>
      <c r="B45" s="412"/>
      <c r="C45" s="413"/>
      <c r="D45" s="413"/>
      <c r="E45" s="413"/>
      <c r="F45" s="413"/>
      <c r="G45" s="412"/>
      <c r="H45" s="418"/>
      <c r="I45" s="418"/>
      <c r="J45" s="418"/>
      <c r="K45" s="418"/>
      <c r="L45" s="418"/>
      <c r="M45" s="418"/>
      <c r="N45" s="418"/>
      <c r="O45" s="427"/>
      <c r="P45" s="427"/>
      <c r="Q45" s="418"/>
      <c r="R45" s="413"/>
      <c r="S45" s="413"/>
    </row>
    <row r="46" s="167" customFormat="true" spans="1:19">
      <c r="A46" s="411">
        <v>25</v>
      </c>
      <c r="B46" s="412" t="s">
        <v>112</v>
      </c>
      <c r="C46" s="413" t="s">
        <v>25</v>
      </c>
      <c r="D46" s="413" t="s">
        <v>107</v>
      </c>
      <c r="E46" s="413" t="s">
        <v>27</v>
      </c>
      <c r="F46" s="413" t="s">
        <v>46</v>
      </c>
      <c r="G46" s="412" t="s">
        <v>113</v>
      </c>
      <c r="H46" s="418">
        <v>1500</v>
      </c>
      <c r="I46" s="418"/>
      <c r="J46" s="418"/>
      <c r="K46" s="418">
        <v>1500</v>
      </c>
      <c r="L46" s="418" t="s">
        <v>30</v>
      </c>
      <c r="M46" s="418"/>
      <c r="N46" s="418">
        <v>1500</v>
      </c>
      <c r="O46" s="427"/>
      <c r="P46" s="427"/>
      <c r="Q46" s="418" t="s">
        <v>44</v>
      </c>
      <c r="R46" s="413" t="s">
        <v>109</v>
      </c>
      <c r="S46" s="413"/>
    </row>
    <row r="47" s="167" customFormat="true" spans="1:19">
      <c r="A47" s="411"/>
      <c r="B47" s="412"/>
      <c r="C47" s="413"/>
      <c r="D47" s="413"/>
      <c r="E47" s="413"/>
      <c r="F47" s="413"/>
      <c r="G47" s="412"/>
      <c r="H47" s="418"/>
      <c r="I47" s="418"/>
      <c r="J47" s="418"/>
      <c r="K47" s="418"/>
      <c r="L47" s="418"/>
      <c r="M47" s="418"/>
      <c r="N47" s="418"/>
      <c r="O47" s="427"/>
      <c r="P47" s="427"/>
      <c r="Q47" s="418"/>
      <c r="R47" s="413"/>
      <c r="S47" s="413"/>
    </row>
    <row r="48" s="167" customFormat="true" spans="1:19">
      <c r="A48" s="411"/>
      <c r="B48" s="412"/>
      <c r="C48" s="413"/>
      <c r="D48" s="413"/>
      <c r="E48" s="413"/>
      <c r="F48" s="413"/>
      <c r="G48" s="412"/>
      <c r="H48" s="418"/>
      <c r="I48" s="418"/>
      <c r="J48" s="418"/>
      <c r="K48" s="418"/>
      <c r="L48" s="418"/>
      <c r="M48" s="418"/>
      <c r="N48" s="418"/>
      <c r="O48" s="427"/>
      <c r="P48" s="427"/>
      <c r="Q48" s="418"/>
      <c r="R48" s="413"/>
      <c r="S48" s="413"/>
    </row>
    <row r="49" s="167" customFormat="true" spans="1:19">
      <c r="A49" s="411"/>
      <c r="B49" s="412"/>
      <c r="C49" s="413"/>
      <c r="D49" s="413"/>
      <c r="E49" s="413"/>
      <c r="F49" s="413"/>
      <c r="G49" s="412"/>
      <c r="H49" s="418"/>
      <c r="I49" s="418"/>
      <c r="J49" s="418"/>
      <c r="K49" s="418"/>
      <c r="L49" s="418"/>
      <c r="M49" s="418"/>
      <c r="N49" s="418"/>
      <c r="O49" s="427"/>
      <c r="P49" s="427"/>
      <c r="Q49" s="418"/>
      <c r="R49" s="413"/>
      <c r="S49" s="413"/>
    </row>
    <row r="50" s="167" customFormat="true" spans="1:19">
      <c r="A50" s="411"/>
      <c r="B50" s="412"/>
      <c r="C50" s="413"/>
      <c r="D50" s="413"/>
      <c r="E50" s="413"/>
      <c r="F50" s="413"/>
      <c r="G50" s="412"/>
      <c r="H50" s="418"/>
      <c r="I50" s="418"/>
      <c r="J50" s="418"/>
      <c r="K50" s="418"/>
      <c r="L50" s="418"/>
      <c r="M50" s="418"/>
      <c r="N50" s="418"/>
      <c r="O50" s="427"/>
      <c r="P50" s="427"/>
      <c r="Q50" s="418"/>
      <c r="R50" s="413"/>
      <c r="S50" s="413"/>
    </row>
    <row r="51" s="167" customFormat="true" ht="114" spans="1:19">
      <c r="A51" s="411">
        <v>26</v>
      </c>
      <c r="B51" s="412" t="s">
        <v>114</v>
      </c>
      <c r="C51" s="413" t="s">
        <v>25</v>
      </c>
      <c r="D51" s="413" t="s">
        <v>107</v>
      </c>
      <c r="E51" s="413" t="s">
        <v>27</v>
      </c>
      <c r="F51" s="413" t="s">
        <v>115</v>
      </c>
      <c r="G51" s="412" t="s">
        <v>116</v>
      </c>
      <c r="H51" s="418">
        <v>1000</v>
      </c>
      <c r="I51" s="418"/>
      <c r="J51" s="418"/>
      <c r="K51" s="418">
        <v>1000</v>
      </c>
      <c r="L51" s="418" t="s">
        <v>30</v>
      </c>
      <c r="M51" s="418"/>
      <c r="N51" s="418">
        <v>1000</v>
      </c>
      <c r="O51" s="427"/>
      <c r="P51" s="427"/>
      <c r="Q51" s="418" t="s">
        <v>44</v>
      </c>
      <c r="R51" s="413" t="s">
        <v>109</v>
      </c>
      <c r="S51" s="413"/>
    </row>
    <row r="52" s="167" customFormat="true" ht="128.25" spans="1:19">
      <c r="A52" s="411">
        <v>27</v>
      </c>
      <c r="B52" s="413" t="s">
        <v>117</v>
      </c>
      <c r="C52" s="413" t="s">
        <v>25</v>
      </c>
      <c r="D52" s="413" t="s">
        <v>26</v>
      </c>
      <c r="E52" s="413" t="s">
        <v>118</v>
      </c>
      <c r="F52" s="413" t="s">
        <v>119</v>
      </c>
      <c r="G52" s="412" t="s">
        <v>120</v>
      </c>
      <c r="H52" s="418">
        <v>1823</v>
      </c>
      <c r="I52" s="418"/>
      <c r="J52" s="418"/>
      <c r="K52" s="418">
        <v>1823</v>
      </c>
      <c r="L52" s="418" t="s">
        <v>30</v>
      </c>
      <c r="M52" s="418"/>
      <c r="N52" s="418">
        <v>1823</v>
      </c>
      <c r="O52" s="427"/>
      <c r="P52" s="427"/>
      <c r="Q52" s="418"/>
      <c r="R52" s="413"/>
      <c r="S52" s="413"/>
    </row>
    <row r="53" s="167" customFormat="true" ht="128.25" spans="1:19">
      <c r="A53" s="411">
        <v>28</v>
      </c>
      <c r="B53" s="413" t="s">
        <v>121</v>
      </c>
      <c r="C53" s="413" t="s">
        <v>25</v>
      </c>
      <c r="D53" s="413" t="s">
        <v>26</v>
      </c>
      <c r="E53" s="413" t="s">
        <v>118</v>
      </c>
      <c r="F53" s="413" t="s">
        <v>119</v>
      </c>
      <c r="G53" s="412" t="s">
        <v>122</v>
      </c>
      <c r="H53" s="418">
        <v>1439</v>
      </c>
      <c r="I53" s="418"/>
      <c r="J53" s="418"/>
      <c r="K53" s="418">
        <v>1439</v>
      </c>
      <c r="L53" s="418" t="s">
        <v>30</v>
      </c>
      <c r="M53" s="418"/>
      <c r="N53" s="418">
        <v>1439</v>
      </c>
      <c r="O53" s="427"/>
      <c r="P53" s="427"/>
      <c r="Q53" s="418"/>
      <c r="R53" s="413"/>
      <c r="S53" s="413"/>
    </row>
    <row r="54" s="167" customFormat="true" ht="114" spans="1:19">
      <c r="A54" s="411">
        <v>29</v>
      </c>
      <c r="B54" s="413" t="s">
        <v>123</v>
      </c>
      <c r="C54" s="413" t="s">
        <v>25</v>
      </c>
      <c r="D54" s="413" t="s">
        <v>26</v>
      </c>
      <c r="E54" s="413" t="s">
        <v>118</v>
      </c>
      <c r="F54" s="413" t="s">
        <v>119</v>
      </c>
      <c r="G54" s="412" t="s">
        <v>124</v>
      </c>
      <c r="H54" s="418">
        <v>1080</v>
      </c>
      <c r="I54" s="418"/>
      <c r="J54" s="418"/>
      <c r="K54" s="418">
        <v>1080</v>
      </c>
      <c r="L54" s="418" t="s">
        <v>30</v>
      </c>
      <c r="M54" s="418"/>
      <c r="N54" s="418">
        <v>1080</v>
      </c>
      <c r="O54" s="427"/>
      <c r="P54" s="427"/>
      <c r="Q54" s="418"/>
      <c r="R54" s="413"/>
      <c r="S54" s="413"/>
    </row>
    <row r="55" s="167" customFormat="true" ht="71.25" spans="1:19">
      <c r="A55" s="411">
        <v>30</v>
      </c>
      <c r="B55" s="413" t="s">
        <v>125</v>
      </c>
      <c r="C55" s="413" t="s">
        <v>25</v>
      </c>
      <c r="D55" s="413" t="s">
        <v>26</v>
      </c>
      <c r="E55" s="413" t="s">
        <v>118</v>
      </c>
      <c r="F55" s="413" t="s">
        <v>119</v>
      </c>
      <c r="G55" s="412" t="s">
        <v>126</v>
      </c>
      <c r="H55" s="418">
        <v>1886</v>
      </c>
      <c r="I55" s="418"/>
      <c r="J55" s="418"/>
      <c r="K55" s="418">
        <v>1886</v>
      </c>
      <c r="L55" s="418" t="s">
        <v>30</v>
      </c>
      <c r="M55" s="418"/>
      <c r="N55" s="418">
        <v>1886</v>
      </c>
      <c r="O55" s="427"/>
      <c r="P55" s="427"/>
      <c r="Q55" s="418"/>
      <c r="R55" s="413"/>
      <c r="S55" s="413"/>
    </row>
    <row r="56" s="167" customFormat="true" ht="228" spans="1:19">
      <c r="A56" s="411">
        <v>31</v>
      </c>
      <c r="B56" s="413" t="s">
        <v>127</v>
      </c>
      <c r="C56" s="413" t="s">
        <v>25</v>
      </c>
      <c r="D56" s="413" t="s">
        <v>26</v>
      </c>
      <c r="E56" s="413" t="s">
        <v>118</v>
      </c>
      <c r="F56" s="413" t="s">
        <v>119</v>
      </c>
      <c r="G56" s="412" t="s">
        <v>128</v>
      </c>
      <c r="H56" s="418">
        <v>2760</v>
      </c>
      <c r="I56" s="418"/>
      <c r="J56" s="418"/>
      <c r="K56" s="418">
        <v>2760</v>
      </c>
      <c r="L56" s="418" t="s">
        <v>30</v>
      </c>
      <c r="M56" s="418"/>
      <c r="N56" s="418">
        <v>2760</v>
      </c>
      <c r="O56" s="427"/>
      <c r="P56" s="427"/>
      <c r="Q56" s="418"/>
      <c r="R56" s="413"/>
      <c r="S56" s="413"/>
    </row>
    <row r="57" s="166" customFormat="true" ht="28.5" spans="2:16">
      <c r="B57" s="414" t="s">
        <v>129</v>
      </c>
      <c r="D57" s="415">
        <v>24</v>
      </c>
      <c r="H57" s="419"/>
      <c r="I57" s="419"/>
      <c r="J57" s="419"/>
      <c r="K57" s="424">
        <f>SUM(K58:K86)</f>
        <v>68002</v>
      </c>
      <c r="L57" s="419"/>
      <c r="M57" s="419"/>
      <c r="N57" s="419"/>
      <c r="O57" s="419"/>
      <c r="P57" s="419"/>
    </row>
    <row r="58" s="170" customFormat="true" ht="13.5" spans="1:20">
      <c r="A58" s="198">
        <v>1</v>
      </c>
      <c r="B58" s="198" t="s">
        <v>130</v>
      </c>
      <c r="C58" s="198" t="s">
        <v>78</v>
      </c>
      <c r="D58" s="198" t="s">
        <v>131</v>
      </c>
      <c r="E58" s="198" t="s">
        <v>132</v>
      </c>
      <c r="F58" s="198" t="s">
        <v>39</v>
      </c>
      <c r="G58" s="198" t="s">
        <v>133</v>
      </c>
      <c r="H58" s="198">
        <v>40000</v>
      </c>
      <c r="I58" s="198">
        <v>0</v>
      </c>
      <c r="J58" s="198">
        <v>0</v>
      </c>
      <c r="K58" s="420">
        <v>3000</v>
      </c>
      <c r="L58" s="420" t="s">
        <v>30</v>
      </c>
      <c r="M58" s="420">
        <v>0</v>
      </c>
      <c r="N58" s="420">
        <f>K58</f>
        <v>3000</v>
      </c>
      <c r="O58" s="420">
        <v>0</v>
      </c>
      <c r="P58" s="198"/>
      <c r="Q58" s="198"/>
      <c r="R58" s="198"/>
      <c r="S58" s="198"/>
      <c r="T58" s="198" t="s">
        <v>134</v>
      </c>
    </row>
    <row r="59" s="170" customFormat="true" ht="13.5" spans="1:20">
      <c r="A59" s="198"/>
      <c r="B59" s="198"/>
      <c r="C59" s="198"/>
      <c r="D59" s="198"/>
      <c r="E59" s="198"/>
      <c r="F59" s="198"/>
      <c r="G59" s="198"/>
      <c r="H59" s="198"/>
      <c r="I59" s="198"/>
      <c r="J59" s="198"/>
      <c r="K59" s="420"/>
      <c r="L59" s="420" t="s">
        <v>64</v>
      </c>
      <c r="M59" s="420">
        <v>0</v>
      </c>
      <c r="N59" s="420"/>
      <c r="O59" s="420"/>
      <c r="P59" s="198"/>
      <c r="Q59" s="198"/>
      <c r="R59" s="198"/>
      <c r="S59" s="198"/>
      <c r="T59" s="198"/>
    </row>
    <row r="60" s="390" customFormat="true" ht="54" spans="1:20">
      <c r="A60" s="198">
        <v>1</v>
      </c>
      <c r="B60" s="198" t="s">
        <v>135</v>
      </c>
      <c r="C60" s="198" t="s">
        <v>25</v>
      </c>
      <c r="D60" s="198" t="s">
        <v>136</v>
      </c>
      <c r="E60" s="198" t="s">
        <v>137</v>
      </c>
      <c r="F60" s="198" t="s">
        <v>46</v>
      </c>
      <c r="G60" s="198" t="s">
        <v>138</v>
      </c>
      <c r="H60" s="420">
        <v>1020</v>
      </c>
      <c r="I60" s="420">
        <v>0</v>
      </c>
      <c r="J60" s="420"/>
      <c r="K60" s="420">
        <v>70</v>
      </c>
      <c r="L60" s="420" t="s">
        <v>30</v>
      </c>
      <c r="M60" s="420"/>
      <c r="N60" s="420">
        <f>K60</f>
        <v>70</v>
      </c>
      <c r="O60" s="420">
        <v>0</v>
      </c>
      <c r="P60" s="420" t="s">
        <v>139</v>
      </c>
      <c r="Q60" s="198" t="s">
        <v>140</v>
      </c>
      <c r="R60" s="198" t="s">
        <v>141</v>
      </c>
      <c r="S60" s="198"/>
      <c r="T60" s="431"/>
    </row>
    <row r="61" s="391" customFormat="true" ht="67.5" spans="1:20">
      <c r="A61" s="198">
        <v>2</v>
      </c>
      <c r="B61" s="198" t="s">
        <v>142</v>
      </c>
      <c r="C61" s="198" t="s">
        <v>25</v>
      </c>
      <c r="D61" s="198" t="s">
        <v>136</v>
      </c>
      <c r="E61" s="198" t="s">
        <v>137</v>
      </c>
      <c r="F61" s="198" t="s">
        <v>46</v>
      </c>
      <c r="G61" s="198" t="s">
        <v>143</v>
      </c>
      <c r="H61" s="420">
        <v>320</v>
      </c>
      <c r="I61" s="420">
        <v>0</v>
      </c>
      <c r="J61" s="420"/>
      <c r="K61" s="420">
        <v>20</v>
      </c>
      <c r="L61" s="420" t="s">
        <v>30</v>
      </c>
      <c r="M61" s="420"/>
      <c r="N61" s="420">
        <f t="shared" ref="N61:N71" si="0">K61</f>
        <v>20</v>
      </c>
      <c r="O61" s="420">
        <v>0</v>
      </c>
      <c r="P61" s="420" t="s">
        <v>139</v>
      </c>
      <c r="Q61" s="198" t="s">
        <v>144</v>
      </c>
      <c r="R61" s="198" t="s">
        <v>141</v>
      </c>
      <c r="S61" s="198"/>
      <c r="T61" s="432"/>
    </row>
    <row r="62" s="392" customFormat="true" ht="54" spans="1:20">
      <c r="A62" s="198">
        <v>3</v>
      </c>
      <c r="B62" s="198" t="s">
        <v>145</v>
      </c>
      <c r="C62" s="198" t="s">
        <v>25</v>
      </c>
      <c r="D62" s="198" t="s">
        <v>136</v>
      </c>
      <c r="E62" s="198" t="s">
        <v>137</v>
      </c>
      <c r="F62" s="198" t="s">
        <v>46</v>
      </c>
      <c r="G62" s="198" t="s">
        <v>146</v>
      </c>
      <c r="H62" s="420">
        <v>8900</v>
      </c>
      <c r="I62" s="420">
        <v>0</v>
      </c>
      <c r="J62" s="420"/>
      <c r="K62" s="420">
        <v>50</v>
      </c>
      <c r="L62" s="420" t="s">
        <v>30</v>
      </c>
      <c r="M62" s="420"/>
      <c r="N62" s="420">
        <f t="shared" si="0"/>
        <v>50</v>
      </c>
      <c r="O62" s="420">
        <v>0</v>
      </c>
      <c r="P62" s="420" t="s">
        <v>139</v>
      </c>
      <c r="Q62" s="198" t="s">
        <v>147</v>
      </c>
      <c r="R62" s="198" t="s">
        <v>141</v>
      </c>
      <c r="S62" s="198"/>
      <c r="T62" s="433"/>
    </row>
    <row r="63" s="393" customFormat="true" ht="67.5" spans="1:20">
      <c r="A63" s="198">
        <v>4</v>
      </c>
      <c r="B63" s="198" t="s">
        <v>148</v>
      </c>
      <c r="C63" s="198" t="s">
        <v>25</v>
      </c>
      <c r="D63" s="198" t="s">
        <v>136</v>
      </c>
      <c r="E63" s="198" t="s">
        <v>137</v>
      </c>
      <c r="F63" s="198" t="s">
        <v>46</v>
      </c>
      <c r="G63" s="198" t="s">
        <v>149</v>
      </c>
      <c r="H63" s="420">
        <v>138</v>
      </c>
      <c r="I63" s="420">
        <v>0</v>
      </c>
      <c r="J63" s="420"/>
      <c r="K63" s="420">
        <v>20</v>
      </c>
      <c r="L63" s="420" t="s">
        <v>30</v>
      </c>
      <c r="M63" s="420"/>
      <c r="N63" s="420">
        <f t="shared" si="0"/>
        <v>20</v>
      </c>
      <c r="O63" s="420">
        <v>0</v>
      </c>
      <c r="P63" s="420" t="s">
        <v>139</v>
      </c>
      <c r="Q63" s="198" t="s">
        <v>150</v>
      </c>
      <c r="R63" s="198" t="s">
        <v>141</v>
      </c>
      <c r="S63" s="198"/>
      <c r="T63" s="433"/>
    </row>
    <row r="64" s="394" customFormat="true" ht="54" spans="1:20">
      <c r="A64" s="198">
        <v>5</v>
      </c>
      <c r="B64" s="198" t="s">
        <v>151</v>
      </c>
      <c r="C64" s="198" t="s">
        <v>25</v>
      </c>
      <c r="D64" s="198" t="s">
        <v>136</v>
      </c>
      <c r="E64" s="198" t="s">
        <v>137</v>
      </c>
      <c r="F64" s="198" t="s">
        <v>46</v>
      </c>
      <c r="G64" s="198" t="s">
        <v>152</v>
      </c>
      <c r="H64" s="420">
        <v>7800</v>
      </c>
      <c r="I64" s="420">
        <v>0</v>
      </c>
      <c r="J64" s="420"/>
      <c r="K64" s="420">
        <v>30</v>
      </c>
      <c r="L64" s="420" t="s">
        <v>30</v>
      </c>
      <c r="M64" s="420"/>
      <c r="N64" s="420">
        <f t="shared" si="0"/>
        <v>30</v>
      </c>
      <c r="O64" s="420">
        <v>0</v>
      </c>
      <c r="P64" s="420" t="s">
        <v>139</v>
      </c>
      <c r="Q64" s="198" t="s">
        <v>153</v>
      </c>
      <c r="R64" s="198" t="s">
        <v>141</v>
      </c>
      <c r="S64" s="198"/>
      <c r="T64" s="434"/>
    </row>
    <row r="65" s="394" customFormat="true" ht="54" spans="1:20">
      <c r="A65" s="198">
        <v>6</v>
      </c>
      <c r="B65" s="198" t="s">
        <v>154</v>
      </c>
      <c r="C65" s="198" t="s">
        <v>25</v>
      </c>
      <c r="D65" s="198" t="s">
        <v>136</v>
      </c>
      <c r="E65" s="198" t="s">
        <v>137</v>
      </c>
      <c r="F65" s="198" t="s">
        <v>46</v>
      </c>
      <c r="G65" s="198" t="s">
        <v>155</v>
      </c>
      <c r="H65" s="420">
        <v>11000</v>
      </c>
      <c r="I65" s="420">
        <v>0</v>
      </c>
      <c r="J65" s="420"/>
      <c r="K65" s="420">
        <v>50</v>
      </c>
      <c r="L65" s="420" t="s">
        <v>30</v>
      </c>
      <c r="M65" s="420"/>
      <c r="N65" s="420">
        <f t="shared" si="0"/>
        <v>50</v>
      </c>
      <c r="O65" s="420">
        <v>0</v>
      </c>
      <c r="P65" s="420" t="s">
        <v>139</v>
      </c>
      <c r="Q65" s="198" t="s">
        <v>153</v>
      </c>
      <c r="R65" s="198" t="s">
        <v>141</v>
      </c>
      <c r="S65" s="198"/>
      <c r="T65" s="434"/>
    </row>
    <row r="66" s="394" customFormat="true" ht="54" spans="1:20">
      <c r="A66" s="198">
        <v>7</v>
      </c>
      <c r="B66" s="198" t="s">
        <v>156</v>
      </c>
      <c r="C66" s="198" t="s">
        <v>25</v>
      </c>
      <c r="D66" s="198" t="s">
        <v>136</v>
      </c>
      <c r="E66" s="198" t="s">
        <v>137</v>
      </c>
      <c r="F66" s="198" t="s">
        <v>46</v>
      </c>
      <c r="G66" s="198" t="s">
        <v>157</v>
      </c>
      <c r="H66" s="420">
        <v>4500</v>
      </c>
      <c r="I66" s="420">
        <v>0</v>
      </c>
      <c r="J66" s="420"/>
      <c r="K66" s="420">
        <v>20</v>
      </c>
      <c r="L66" s="420" t="s">
        <v>30</v>
      </c>
      <c r="M66" s="420"/>
      <c r="N66" s="420">
        <f t="shared" si="0"/>
        <v>20</v>
      </c>
      <c r="O66" s="420">
        <v>0</v>
      </c>
      <c r="P66" s="420" t="s">
        <v>139</v>
      </c>
      <c r="Q66" s="198" t="s">
        <v>153</v>
      </c>
      <c r="R66" s="198" t="s">
        <v>141</v>
      </c>
      <c r="S66" s="198"/>
      <c r="T66" s="434"/>
    </row>
    <row r="67" s="394" customFormat="true" ht="54" spans="1:20">
      <c r="A67" s="198">
        <v>8</v>
      </c>
      <c r="B67" s="198" t="s">
        <v>158</v>
      </c>
      <c r="C67" s="198" t="s">
        <v>25</v>
      </c>
      <c r="D67" s="198" t="s">
        <v>136</v>
      </c>
      <c r="E67" s="198" t="s">
        <v>137</v>
      </c>
      <c r="F67" s="198" t="s">
        <v>46</v>
      </c>
      <c r="G67" s="198" t="s">
        <v>159</v>
      </c>
      <c r="H67" s="420">
        <v>6400</v>
      </c>
      <c r="I67" s="420">
        <v>0</v>
      </c>
      <c r="J67" s="420"/>
      <c r="K67" s="420">
        <v>20</v>
      </c>
      <c r="L67" s="420" t="s">
        <v>30</v>
      </c>
      <c r="M67" s="420"/>
      <c r="N67" s="420">
        <f t="shared" si="0"/>
        <v>20</v>
      </c>
      <c r="O67" s="420">
        <v>0</v>
      </c>
      <c r="P67" s="420" t="s">
        <v>139</v>
      </c>
      <c r="Q67" s="198" t="s">
        <v>160</v>
      </c>
      <c r="R67" s="198" t="s">
        <v>141</v>
      </c>
      <c r="S67" s="198"/>
      <c r="T67" s="434"/>
    </row>
    <row r="68" s="394" customFormat="true" ht="67.5" spans="1:20">
      <c r="A68" s="198">
        <v>9</v>
      </c>
      <c r="B68" s="198" t="s">
        <v>161</v>
      </c>
      <c r="C68" s="198" t="s">
        <v>25</v>
      </c>
      <c r="D68" s="198" t="s">
        <v>136</v>
      </c>
      <c r="E68" s="198" t="s">
        <v>137</v>
      </c>
      <c r="F68" s="198" t="s">
        <v>46</v>
      </c>
      <c r="G68" s="198" t="s">
        <v>162</v>
      </c>
      <c r="H68" s="420">
        <v>800</v>
      </c>
      <c r="I68" s="420">
        <v>0</v>
      </c>
      <c r="J68" s="420"/>
      <c r="K68" s="420">
        <v>20</v>
      </c>
      <c r="L68" s="420" t="s">
        <v>30</v>
      </c>
      <c r="M68" s="420"/>
      <c r="N68" s="420">
        <f t="shared" si="0"/>
        <v>20</v>
      </c>
      <c r="O68" s="420">
        <v>0</v>
      </c>
      <c r="P68" s="420" t="s">
        <v>139</v>
      </c>
      <c r="Q68" s="198" t="s">
        <v>163</v>
      </c>
      <c r="R68" s="198" t="s">
        <v>141</v>
      </c>
      <c r="S68" s="198"/>
      <c r="T68" s="434"/>
    </row>
    <row r="69" s="275" customFormat="true" ht="54" spans="1:20">
      <c r="A69" s="198">
        <v>10</v>
      </c>
      <c r="B69" s="197" t="s">
        <v>164</v>
      </c>
      <c r="C69" s="198" t="s">
        <v>25</v>
      </c>
      <c r="D69" s="200" t="s">
        <v>136</v>
      </c>
      <c r="E69" s="198" t="s">
        <v>137</v>
      </c>
      <c r="F69" s="198" t="s">
        <v>46</v>
      </c>
      <c r="G69" s="200" t="s">
        <v>165</v>
      </c>
      <c r="H69" s="420">
        <v>7300</v>
      </c>
      <c r="I69" s="420">
        <v>0</v>
      </c>
      <c r="J69" s="420"/>
      <c r="K69" s="420">
        <v>30</v>
      </c>
      <c r="L69" s="420" t="s">
        <v>30</v>
      </c>
      <c r="M69" s="420"/>
      <c r="N69" s="420">
        <f t="shared" si="0"/>
        <v>30</v>
      </c>
      <c r="O69" s="420">
        <v>0</v>
      </c>
      <c r="P69" s="420" t="s">
        <v>139</v>
      </c>
      <c r="Q69" s="199" t="s">
        <v>166</v>
      </c>
      <c r="R69" s="198" t="s">
        <v>141</v>
      </c>
      <c r="S69" s="508"/>
      <c r="T69" s="508"/>
    </row>
    <row r="70" s="275" customFormat="true" ht="54" spans="1:20">
      <c r="A70" s="198">
        <v>11</v>
      </c>
      <c r="B70" s="197" t="s">
        <v>167</v>
      </c>
      <c r="C70" s="198" t="s">
        <v>25</v>
      </c>
      <c r="D70" s="200" t="s">
        <v>136</v>
      </c>
      <c r="E70" s="198" t="s">
        <v>137</v>
      </c>
      <c r="F70" s="198" t="s">
        <v>46</v>
      </c>
      <c r="G70" s="200" t="s">
        <v>168</v>
      </c>
      <c r="H70" s="420">
        <v>2400</v>
      </c>
      <c r="I70" s="420">
        <v>0</v>
      </c>
      <c r="J70" s="420"/>
      <c r="K70" s="420">
        <v>20</v>
      </c>
      <c r="L70" s="420" t="s">
        <v>30</v>
      </c>
      <c r="M70" s="420"/>
      <c r="N70" s="420">
        <f t="shared" si="0"/>
        <v>20</v>
      </c>
      <c r="O70" s="420">
        <v>0</v>
      </c>
      <c r="P70" s="420" t="s">
        <v>139</v>
      </c>
      <c r="Q70" s="199" t="s">
        <v>166</v>
      </c>
      <c r="R70" s="198" t="s">
        <v>141</v>
      </c>
      <c r="S70" s="508"/>
      <c r="T70" s="508"/>
    </row>
    <row r="71" s="394" customFormat="true" ht="54" spans="1:20">
      <c r="A71" s="198">
        <v>12</v>
      </c>
      <c r="B71" s="198" t="s">
        <v>169</v>
      </c>
      <c r="C71" s="198" t="s">
        <v>25</v>
      </c>
      <c r="D71" s="198" t="s">
        <v>136</v>
      </c>
      <c r="E71" s="198" t="s">
        <v>137</v>
      </c>
      <c r="F71" s="198" t="s">
        <v>46</v>
      </c>
      <c r="G71" s="198" t="s">
        <v>170</v>
      </c>
      <c r="H71" s="420">
        <v>900</v>
      </c>
      <c r="I71" s="420">
        <v>0</v>
      </c>
      <c r="J71" s="420"/>
      <c r="K71" s="420">
        <v>50</v>
      </c>
      <c r="L71" s="420" t="s">
        <v>30</v>
      </c>
      <c r="M71" s="420"/>
      <c r="N71" s="420">
        <f t="shared" si="0"/>
        <v>50</v>
      </c>
      <c r="O71" s="420">
        <v>0</v>
      </c>
      <c r="P71" s="420" t="s">
        <v>139</v>
      </c>
      <c r="Q71" s="198" t="s">
        <v>160</v>
      </c>
      <c r="R71" s="198" t="s">
        <v>141</v>
      </c>
      <c r="S71" s="198"/>
      <c r="T71" s="434"/>
    </row>
    <row r="72" s="395" customFormat="true" ht="13.5" spans="1:20">
      <c r="A72" s="198">
        <v>13</v>
      </c>
      <c r="B72" s="198" t="s">
        <v>171</v>
      </c>
      <c r="C72" s="198" t="s">
        <v>25</v>
      </c>
      <c r="D72" s="198" t="s">
        <v>136</v>
      </c>
      <c r="E72" s="198"/>
      <c r="F72" s="198" t="s">
        <v>59</v>
      </c>
      <c r="G72" s="198" t="s">
        <v>172</v>
      </c>
      <c r="H72" s="198">
        <v>85495</v>
      </c>
      <c r="I72" s="198"/>
      <c r="J72" s="198"/>
      <c r="K72" s="198">
        <v>800</v>
      </c>
      <c r="L72" s="420" t="s">
        <v>61</v>
      </c>
      <c r="M72" s="420"/>
      <c r="N72" s="420">
        <v>700</v>
      </c>
      <c r="O72" s="420">
        <v>20</v>
      </c>
      <c r="P72" s="420" t="s">
        <v>173</v>
      </c>
      <c r="Q72" s="420" t="s">
        <v>174</v>
      </c>
      <c r="R72" s="420" t="s">
        <v>175</v>
      </c>
      <c r="S72" s="420"/>
      <c r="T72" s="420"/>
    </row>
    <row r="73" s="395" customFormat="true" ht="13.5" spans="1:20">
      <c r="A73" s="198"/>
      <c r="B73" s="198"/>
      <c r="C73" s="198"/>
      <c r="D73" s="198"/>
      <c r="E73" s="198"/>
      <c r="F73" s="198"/>
      <c r="G73" s="198"/>
      <c r="H73" s="198"/>
      <c r="I73" s="198"/>
      <c r="J73" s="198"/>
      <c r="K73" s="198"/>
      <c r="L73" s="420" t="s">
        <v>176</v>
      </c>
      <c r="M73" s="420"/>
      <c r="N73" s="420">
        <v>100</v>
      </c>
      <c r="O73" s="420"/>
      <c r="P73" s="420"/>
      <c r="Q73" s="420"/>
      <c r="R73" s="420"/>
      <c r="S73" s="420"/>
      <c r="T73" s="420"/>
    </row>
    <row r="74" s="396" customFormat="true" ht="101.25" spans="1:20">
      <c r="A74" s="198">
        <v>14</v>
      </c>
      <c r="B74" s="198" t="s">
        <v>177</v>
      </c>
      <c r="C74" s="198" t="s">
        <v>25</v>
      </c>
      <c r="D74" s="198" t="s">
        <v>136</v>
      </c>
      <c r="E74" s="198"/>
      <c r="F74" s="198" t="s">
        <v>59</v>
      </c>
      <c r="G74" s="470" t="s">
        <v>178</v>
      </c>
      <c r="H74" s="420">
        <v>55000</v>
      </c>
      <c r="I74" s="420">
        <v>0</v>
      </c>
      <c r="J74" s="420"/>
      <c r="K74" s="420">
        <v>10000</v>
      </c>
      <c r="L74" s="420" t="s">
        <v>176</v>
      </c>
      <c r="M74" s="420"/>
      <c r="N74" s="420">
        <f>K74</f>
        <v>10000</v>
      </c>
      <c r="O74" s="420">
        <v>10000</v>
      </c>
      <c r="P74" s="420" t="s">
        <v>173</v>
      </c>
      <c r="Q74" s="198"/>
      <c r="R74" s="198" t="s">
        <v>175</v>
      </c>
      <c r="S74" s="509"/>
      <c r="T74" s="510"/>
    </row>
    <row r="75" s="397" customFormat="true" ht="56.25" spans="1:20">
      <c r="A75" s="198">
        <v>15</v>
      </c>
      <c r="B75" s="198" t="s">
        <v>179</v>
      </c>
      <c r="C75" s="198" t="s">
        <v>25</v>
      </c>
      <c r="D75" s="198" t="s">
        <v>136</v>
      </c>
      <c r="E75" s="198"/>
      <c r="F75" s="198" t="s">
        <v>59</v>
      </c>
      <c r="G75" s="470" t="s">
        <v>180</v>
      </c>
      <c r="H75" s="420">
        <v>11000</v>
      </c>
      <c r="I75" s="420">
        <v>0</v>
      </c>
      <c r="J75" s="420"/>
      <c r="K75" s="420">
        <v>3000</v>
      </c>
      <c r="L75" s="420" t="s">
        <v>176</v>
      </c>
      <c r="M75" s="420"/>
      <c r="N75" s="420">
        <f>K75</f>
        <v>3000</v>
      </c>
      <c r="O75" s="420">
        <v>3000</v>
      </c>
      <c r="P75" s="420" t="s">
        <v>173</v>
      </c>
      <c r="Q75" s="198"/>
      <c r="R75" s="198" t="s">
        <v>175</v>
      </c>
      <c r="S75" s="511"/>
      <c r="T75" s="512"/>
    </row>
    <row r="76" s="397" customFormat="true" ht="45" spans="1:20">
      <c r="A76" s="198">
        <v>16</v>
      </c>
      <c r="B76" s="198" t="s">
        <v>181</v>
      </c>
      <c r="C76" s="198" t="s">
        <v>25</v>
      </c>
      <c r="D76" s="198" t="s">
        <v>136</v>
      </c>
      <c r="E76" s="198"/>
      <c r="F76" s="198" t="s">
        <v>59</v>
      </c>
      <c r="G76" s="470" t="s">
        <v>182</v>
      </c>
      <c r="H76" s="420">
        <v>9000</v>
      </c>
      <c r="I76" s="420">
        <v>0</v>
      </c>
      <c r="J76" s="420"/>
      <c r="K76" s="420">
        <v>1800</v>
      </c>
      <c r="L76" s="420" t="s">
        <v>176</v>
      </c>
      <c r="M76" s="420"/>
      <c r="N76" s="420">
        <f>K76</f>
        <v>1800</v>
      </c>
      <c r="O76" s="420">
        <v>1800</v>
      </c>
      <c r="P76" s="420" t="s">
        <v>173</v>
      </c>
      <c r="Q76" s="198"/>
      <c r="R76" s="198" t="s">
        <v>175</v>
      </c>
      <c r="S76" s="511"/>
      <c r="T76" s="512"/>
    </row>
    <row r="77" s="395" customFormat="true" ht="54" spans="1:20">
      <c r="A77" s="198">
        <v>17</v>
      </c>
      <c r="B77" s="198" t="s">
        <v>183</v>
      </c>
      <c r="C77" s="198" t="s">
        <v>25</v>
      </c>
      <c r="D77" s="198" t="s">
        <v>136</v>
      </c>
      <c r="E77" s="198" t="s">
        <v>184</v>
      </c>
      <c r="F77" s="198" t="s">
        <v>46</v>
      </c>
      <c r="G77" s="198" t="s">
        <v>185</v>
      </c>
      <c r="H77" s="420">
        <v>2100</v>
      </c>
      <c r="I77" s="420">
        <v>0</v>
      </c>
      <c r="J77" s="420"/>
      <c r="K77" s="420"/>
      <c r="L77" s="420" t="s">
        <v>176</v>
      </c>
      <c r="M77" s="420"/>
      <c r="N77" s="420"/>
      <c r="O77" s="420"/>
      <c r="P77" s="420" t="s">
        <v>173</v>
      </c>
      <c r="Q77" s="198"/>
      <c r="R77" s="198" t="s">
        <v>186</v>
      </c>
      <c r="S77" s="198"/>
      <c r="T77" s="434"/>
    </row>
    <row r="78" s="395" customFormat="true" ht="54" spans="1:20">
      <c r="A78" s="198">
        <v>18</v>
      </c>
      <c r="B78" s="198" t="s">
        <v>187</v>
      </c>
      <c r="C78" s="198" t="s">
        <v>25</v>
      </c>
      <c r="D78" s="198" t="s">
        <v>136</v>
      </c>
      <c r="E78" s="198" t="s">
        <v>184</v>
      </c>
      <c r="F78" s="198" t="s">
        <v>46</v>
      </c>
      <c r="G78" s="198" t="s">
        <v>185</v>
      </c>
      <c r="H78" s="420">
        <v>2100</v>
      </c>
      <c r="I78" s="420">
        <v>0</v>
      </c>
      <c r="J78" s="420"/>
      <c r="K78" s="420"/>
      <c r="L78" s="420" t="s">
        <v>176</v>
      </c>
      <c r="M78" s="420"/>
      <c r="N78" s="420"/>
      <c r="O78" s="420"/>
      <c r="P78" s="420" t="s">
        <v>173</v>
      </c>
      <c r="Q78" s="198"/>
      <c r="R78" s="198" t="s">
        <v>186</v>
      </c>
      <c r="S78" s="198"/>
      <c r="T78" s="434"/>
    </row>
    <row r="79" s="395" customFormat="true" ht="54" spans="1:20">
      <c r="A79" s="198">
        <v>19</v>
      </c>
      <c r="B79" s="198" t="s">
        <v>188</v>
      </c>
      <c r="C79" s="198" t="s">
        <v>25</v>
      </c>
      <c r="D79" s="198" t="s">
        <v>136</v>
      </c>
      <c r="E79" s="198" t="s">
        <v>184</v>
      </c>
      <c r="F79" s="198" t="s">
        <v>46</v>
      </c>
      <c r="G79" s="198" t="s">
        <v>189</v>
      </c>
      <c r="H79" s="420">
        <v>11100</v>
      </c>
      <c r="I79" s="420">
        <v>0</v>
      </c>
      <c r="J79" s="420"/>
      <c r="K79" s="420"/>
      <c r="L79" s="420" t="s">
        <v>176</v>
      </c>
      <c r="M79" s="420"/>
      <c r="N79" s="420"/>
      <c r="O79" s="420"/>
      <c r="P79" s="420" t="s">
        <v>173</v>
      </c>
      <c r="Q79" s="198"/>
      <c r="R79" s="198" t="s">
        <v>186</v>
      </c>
      <c r="S79" s="198"/>
      <c r="T79" s="434"/>
    </row>
    <row r="80" s="398" customFormat="true" ht="54" spans="1:20">
      <c r="A80" s="198">
        <v>1</v>
      </c>
      <c r="B80" s="198" t="s">
        <v>190</v>
      </c>
      <c r="C80" s="198" t="s">
        <v>25</v>
      </c>
      <c r="D80" s="198" t="s">
        <v>136</v>
      </c>
      <c r="E80" s="198" t="s">
        <v>91</v>
      </c>
      <c r="F80" s="198" t="s">
        <v>34</v>
      </c>
      <c r="G80" s="198" t="s">
        <v>191</v>
      </c>
      <c r="H80" s="420">
        <v>18000</v>
      </c>
      <c r="I80" s="420">
        <v>0</v>
      </c>
      <c r="J80" s="420"/>
      <c r="K80" s="420">
        <v>50</v>
      </c>
      <c r="L80" s="420" t="s">
        <v>30</v>
      </c>
      <c r="M80" s="420"/>
      <c r="N80" s="420">
        <f t="shared" ref="N80:N86" si="1">K80</f>
        <v>50</v>
      </c>
      <c r="O80" s="420">
        <v>0</v>
      </c>
      <c r="P80" s="420" t="s">
        <v>139</v>
      </c>
      <c r="Q80" s="198" t="s">
        <v>192</v>
      </c>
      <c r="R80" s="198" t="s">
        <v>141</v>
      </c>
      <c r="S80" s="198"/>
      <c r="T80" s="513"/>
    </row>
    <row r="81" s="398" customFormat="true" ht="40.5" spans="1:20">
      <c r="A81" s="198">
        <v>2</v>
      </c>
      <c r="B81" s="198" t="s">
        <v>193</v>
      </c>
      <c r="C81" s="198" t="s">
        <v>25</v>
      </c>
      <c r="D81" s="198" t="s">
        <v>136</v>
      </c>
      <c r="E81" s="198" t="s">
        <v>91</v>
      </c>
      <c r="F81" s="198" t="s">
        <v>34</v>
      </c>
      <c r="G81" s="198" t="s">
        <v>194</v>
      </c>
      <c r="H81" s="420">
        <v>27148</v>
      </c>
      <c r="I81" s="420">
        <v>0</v>
      </c>
      <c r="J81" s="420"/>
      <c r="K81" s="420">
        <v>180</v>
      </c>
      <c r="L81" s="420" t="s">
        <v>30</v>
      </c>
      <c r="M81" s="420"/>
      <c r="N81" s="420">
        <f t="shared" si="1"/>
        <v>180</v>
      </c>
      <c r="O81" s="420">
        <v>141</v>
      </c>
      <c r="P81" s="420" t="s">
        <v>139</v>
      </c>
      <c r="Q81" s="198" t="s">
        <v>192</v>
      </c>
      <c r="R81" s="198" t="s">
        <v>141</v>
      </c>
      <c r="S81" s="198"/>
      <c r="T81" s="513"/>
    </row>
    <row r="82" s="395" customFormat="true" ht="54" spans="1:20">
      <c r="A82" s="198">
        <v>3</v>
      </c>
      <c r="B82" s="435" t="s">
        <v>195</v>
      </c>
      <c r="C82" s="198" t="s">
        <v>25</v>
      </c>
      <c r="D82" s="200" t="s">
        <v>136</v>
      </c>
      <c r="E82" s="200" t="s">
        <v>196</v>
      </c>
      <c r="F82" s="200" t="s">
        <v>197</v>
      </c>
      <c r="G82" s="200" t="s">
        <v>198</v>
      </c>
      <c r="H82" s="217">
        <v>12100</v>
      </c>
      <c r="I82" s="420">
        <v>0</v>
      </c>
      <c r="J82" s="420"/>
      <c r="K82" s="420">
        <v>0</v>
      </c>
      <c r="L82" s="217" t="s">
        <v>176</v>
      </c>
      <c r="M82" s="420"/>
      <c r="N82" s="420">
        <f t="shared" si="1"/>
        <v>0</v>
      </c>
      <c r="O82" s="420">
        <v>0</v>
      </c>
      <c r="P82" s="231" t="s">
        <v>199</v>
      </c>
      <c r="Q82" s="199"/>
      <c r="R82" s="200"/>
      <c r="S82" s="514"/>
      <c r="T82" s="515" t="s">
        <v>200</v>
      </c>
    </row>
    <row r="83" s="395" customFormat="true" ht="67.5" spans="1:20">
      <c r="A83" s="198">
        <v>4</v>
      </c>
      <c r="B83" s="435" t="s">
        <v>201</v>
      </c>
      <c r="C83" s="198" t="s">
        <v>25</v>
      </c>
      <c r="D83" s="200" t="s">
        <v>136</v>
      </c>
      <c r="E83" s="200" t="s">
        <v>196</v>
      </c>
      <c r="F83" s="200" t="s">
        <v>202</v>
      </c>
      <c r="G83" s="200" t="s">
        <v>203</v>
      </c>
      <c r="H83" s="217">
        <v>4300</v>
      </c>
      <c r="I83" s="420">
        <v>0</v>
      </c>
      <c r="J83" s="420"/>
      <c r="K83" s="420">
        <v>0</v>
      </c>
      <c r="L83" s="217" t="s">
        <v>176</v>
      </c>
      <c r="M83" s="420"/>
      <c r="N83" s="420">
        <f t="shared" si="1"/>
        <v>0</v>
      </c>
      <c r="O83" s="420">
        <v>0</v>
      </c>
      <c r="P83" s="231" t="s">
        <v>199</v>
      </c>
      <c r="Q83" s="199"/>
      <c r="R83" s="200"/>
      <c r="S83" s="514"/>
      <c r="T83" s="515"/>
    </row>
    <row r="84" s="398" customFormat="true" ht="54" spans="1:20">
      <c r="A84" s="198">
        <v>1</v>
      </c>
      <c r="B84" s="198" t="s">
        <v>204</v>
      </c>
      <c r="C84" s="198" t="s">
        <v>25</v>
      </c>
      <c r="D84" s="198" t="s">
        <v>136</v>
      </c>
      <c r="E84" s="198" t="s">
        <v>205</v>
      </c>
      <c r="F84" s="198" t="s">
        <v>28</v>
      </c>
      <c r="G84" s="198" t="s">
        <v>206</v>
      </c>
      <c r="H84" s="420">
        <v>1000</v>
      </c>
      <c r="I84" s="420">
        <v>0</v>
      </c>
      <c r="J84" s="420"/>
      <c r="K84" s="420">
        <v>100</v>
      </c>
      <c r="L84" s="420" t="s">
        <v>30</v>
      </c>
      <c r="M84" s="420"/>
      <c r="N84" s="420">
        <f t="shared" si="1"/>
        <v>100</v>
      </c>
      <c r="O84" s="420">
        <v>0</v>
      </c>
      <c r="P84" s="420" t="s">
        <v>139</v>
      </c>
      <c r="Q84" s="198" t="s">
        <v>207</v>
      </c>
      <c r="R84" s="198" t="s">
        <v>141</v>
      </c>
      <c r="S84" s="198"/>
      <c r="T84" s="513"/>
    </row>
    <row r="85" s="170" customFormat="true" ht="40.5" spans="1:20">
      <c r="A85" s="198">
        <v>1</v>
      </c>
      <c r="B85" s="198" t="s">
        <v>208</v>
      </c>
      <c r="C85" s="198" t="s">
        <v>25</v>
      </c>
      <c r="D85" s="198" t="s">
        <v>209</v>
      </c>
      <c r="E85" s="198" t="s">
        <v>86</v>
      </c>
      <c r="F85" s="198" t="s">
        <v>87</v>
      </c>
      <c r="G85" s="198" t="s">
        <v>210</v>
      </c>
      <c r="H85" s="420">
        <v>35589</v>
      </c>
      <c r="I85" s="420">
        <v>0</v>
      </c>
      <c r="J85" s="420">
        <v>0</v>
      </c>
      <c r="K85" s="420">
        <v>18639</v>
      </c>
      <c r="L85" s="420" t="s">
        <v>211</v>
      </c>
      <c r="M85" s="420">
        <v>0</v>
      </c>
      <c r="N85" s="420">
        <f t="shared" si="1"/>
        <v>18639</v>
      </c>
      <c r="O85" s="420">
        <v>18639</v>
      </c>
      <c r="P85" s="420" t="s">
        <v>212</v>
      </c>
      <c r="Q85" s="198" t="s">
        <v>44</v>
      </c>
      <c r="R85" s="198" t="s">
        <v>213</v>
      </c>
      <c r="S85" s="198"/>
      <c r="T85" s="513"/>
    </row>
    <row r="86" s="170" customFormat="true" ht="54" spans="1:20">
      <c r="A86" s="198">
        <v>2</v>
      </c>
      <c r="B86" s="198" t="s">
        <v>214</v>
      </c>
      <c r="C86" s="198" t="s">
        <v>25</v>
      </c>
      <c r="D86" s="198" t="s">
        <v>209</v>
      </c>
      <c r="E86" s="198" t="s">
        <v>86</v>
      </c>
      <c r="F86" s="198" t="s">
        <v>87</v>
      </c>
      <c r="G86" s="198" t="s">
        <v>215</v>
      </c>
      <c r="H86" s="420">
        <v>67433</v>
      </c>
      <c r="I86" s="420">
        <v>0</v>
      </c>
      <c r="J86" s="420">
        <v>0</v>
      </c>
      <c r="K86" s="420">
        <v>30033</v>
      </c>
      <c r="L86" s="420" t="s">
        <v>211</v>
      </c>
      <c r="M86" s="420">
        <v>0</v>
      </c>
      <c r="N86" s="420">
        <f t="shared" si="1"/>
        <v>30033</v>
      </c>
      <c r="O86" s="420">
        <v>30033</v>
      </c>
      <c r="P86" s="420" t="s">
        <v>216</v>
      </c>
      <c r="Q86" s="198" t="s">
        <v>44</v>
      </c>
      <c r="R86" s="198" t="s">
        <v>217</v>
      </c>
      <c r="S86" s="198"/>
      <c r="T86" s="513"/>
    </row>
    <row r="87" s="166" customFormat="true" ht="28.5" spans="2:16">
      <c r="B87" s="414" t="s">
        <v>218</v>
      </c>
      <c r="D87" s="415">
        <v>15</v>
      </c>
      <c r="H87" s="419"/>
      <c r="I87" s="419"/>
      <c r="J87" s="419"/>
      <c r="K87" s="419">
        <f>SUM(K88:K102)</f>
        <v>1910</v>
      </c>
      <c r="L87" s="419"/>
      <c r="M87" s="419"/>
      <c r="N87" s="419"/>
      <c r="O87" s="419"/>
      <c r="P87" s="419"/>
    </row>
    <row r="88" s="73" customFormat="true" ht="71.25" spans="1:27">
      <c r="A88" s="203">
        <v>1</v>
      </c>
      <c r="B88" s="204" t="s">
        <v>219</v>
      </c>
      <c r="C88" s="203" t="s">
        <v>25</v>
      </c>
      <c r="D88" s="203" t="s">
        <v>220</v>
      </c>
      <c r="E88" s="203" t="s">
        <v>221</v>
      </c>
      <c r="F88" s="471" t="s">
        <v>222</v>
      </c>
      <c r="G88" s="219" t="s">
        <v>223</v>
      </c>
      <c r="H88" s="220">
        <v>1000</v>
      </c>
      <c r="I88" s="220"/>
      <c r="J88" s="220">
        <v>0</v>
      </c>
      <c r="K88" s="220">
        <v>1000</v>
      </c>
      <c r="L88" s="220" t="s">
        <v>30</v>
      </c>
      <c r="M88" s="220">
        <v>1000</v>
      </c>
      <c r="N88" s="499">
        <v>1000</v>
      </c>
      <c r="O88" s="500"/>
      <c r="P88" s="220" t="s">
        <v>224</v>
      </c>
      <c r="Q88" s="203" t="s">
        <v>225</v>
      </c>
      <c r="R88" s="219" t="s">
        <v>223</v>
      </c>
      <c r="S88" s="183"/>
      <c r="T88" s="183"/>
      <c r="U88" s="183"/>
      <c r="V88" s="183"/>
      <c r="W88" s="183"/>
      <c r="X88" s="183"/>
      <c r="Y88" s="183"/>
      <c r="Z88" s="183"/>
      <c r="AA88" s="81" t="s">
        <v>226</v>
      </c>
    </row>
    <row r="89" s="73" customFormat="true" ht="171" spans="1:27">
      <c r="A89" s="203">
        <v>2</v>
      </c>
      <c r="B89" s="204" t="s">
        <v>227</v>
      </c>
      <c r="C89" s="203" t="s">
        <v>25</v>
      </c>
      <c r="D89" s="203" t="s">
        <v>220</v>
      </c>
      <c r="E89" s="203" t="s">
        <v>221</v>
      </c>
      <c r="F89" s="203" t="s">
        <v>228</v>
      </c>
      <c r="G89" s="219" t="s">
        <v>229</v>
      </c>
      <c r="H89" s="220">
        <v>200</v>
      </c>
      <c r="I89" s="220"/>
      <c r="J89" s="220">
        <v>0</v>
      </c>
      <c r="K89" s="220">
        <v>160</v>
      </c>
      <c r="L89" s="220" t="s">
        <v>30</v>
      </c>
      <c r="M89" s="220">
        <v>160</v>
      </c>
      <c r="N89" s="499">
        <v>160</v>
      </c>
      <c r="O89" s="500"/>
      <c r="P89" s="220" t="s">
        <v>224</v>
      </c>
      <c r="Q89" s="203" t="s">
        <v>225</v>
      </c>
      <c r="R89" s="219" t="s">
        <v>229</v>
      </c>
      <c r="S89" s="183"/>
      <c r="T89" s="183"/>
      <c r="U89" s="183"/>
      <c r="V89" s="183"/>
      <c r="W89" s="183"/>
      <c r="X89" s="183"/>
      <c r="Y89" s="183"/>
      <c r="Z89" s="183"/>
      <c r="AA89" s="81" t="s">
        <v>230</v>
      </c>
    </row>
    <row r="90" s="73" customFormat="true" ht="57" spans="1:27">
      <c r="A90" s="203">
        <v>3</v>
      </c>
      <c r="B90" s="204" t="s">
        <v>231</v>
      </c>
      <c r="C90" s="203" t="s">
        <v>25</v>
      </c>
      <c r="D90" s="203" t="s">
        <v>220</v>
      </c>
      <c r="E90" s="203" t="s">
        <v>221</v>
      </c>
      <c r="F90" s="471" t="s">
        <v>222</v>
      </c>
      <c r="G90" s="219" t="s">
        <v>232</v>
      </c>
      <c r="H90" s="220">
        <v>80</v>
      </c>
      <c r="I90" s="220"/>
      <c r="J90" s="220">
        <v>0</v>
      </c>
      <c r="K90" s="220">
        <v>60</v>
      </c>
      <c r="L90" s="220" t="s">
        <v>30</v>
      </c>
      <c r="M90" s="220">
        <v>60</v>
      </c>
      <c r="N90" s="499">
        <v>60</v>
      </c>
      <c r="O90" s="500"/>
      <c r="P90" s="220" t="s">
        <v>224</v>
      </c>
      <c r="Q90" s="203" t="s">
        <v>225</v>
      </c>
      <c r="R90" s="219" t="s">
        <v>232</v>
      </c>
      <c r="S90" s="183"/>
      <c r="T90" s="183"/>
      <c r="U90" s="183"/>
      <c r="V90" s="183"/>
      <c r="W90" s="183"/>
      <c r="X90" s="183"/>
      <c r="Y90" s="183"/>
      <c r="Z90" s="183"/>
      <c r="AA90" s="81" t="s">
        <v>233</v>
      </c>
    </row>
    <row r="91" s="73" customFormat="true" ht="128.25" spans="1:27">
      <c r="A91" s="203">
        <v>4</v>
      </c>
      <c r="B91" s="204" t="s">
        <v>234</v>
      </c>
      <c r="C91" s="203" t="s">
        <v>25</v>
      </c>
      <c r="D91" s="203" t="s">
        <v>220</v>
      </c>
      <c r="E91" s="203" t="s">
        <v>221</v>
      </c>
      <c r="F91" s="203" t="s">
        <v>228</v>
      </c>
      <c r="G91" s="219" t="s">
        <v>235</v>
      </c>
      <c r="H91" s="220">
        <v>60</v>
      </c>
      <c r="I91" s="220"/>
      <c r="J91" s="220">
        <v>0</v>
      </c>
      <c r="K91" s="220">
        <v>50</v>
      </c>
      <c r="L91" s="220" t="s">
        <v>30</v>
      </c>
      <c r="M91" s="220">
        <v>50</v>
      </c>
      <c r="N91" s="499">
        <v>50</v>
      </c>
      <c r="O91" s="500"/>
      <c r="P91" s="220" t="s">
        <v>224</v>
      </c>
      <c r="Q91" s="203" t="s">
        <v>225</v>
      </c>
      <c r="R91" s="219" t="s">
        <v>235</v>
      </c>
      <c r="S91" s="183"/>
      <c r="T91" s="183"/>
      <c r="U91" s="183"/>
      <c r="V91" s="183"/>
      <c r="W91" s="183"/>
      <c r="X91" s="183"/>
      <c r="Y91" s="183"/>
      <c r="Z91" s="183"/>
      <c r="AA91" s="81" t="s">
        <v>236</v>
      </c>
    </row>
    <row r="92" s="73" customFormat="true" ht="57" spans="1:27">
      <c r="A92" s="203">
        <v>5</v>
      </c>
      <c r="B92" s="204" t="s">
        <v>237</v>
      </c>
      <c r="C92" s="203" t="s">
        <v>25</v>
      </c>
      <c r="D92" s="203" t="s">
        <v>220</v>
      </c>
      <c r="E92" s="203" t="s">
        <v>221</v>
      </c>
      <c r="F92" s="203" t="s">
        <v>238</v>
      </c>
      <c r="G92" s="219" t="s">
        <v>239</v>
      </c>
      <c r="H92" s="220">
        <v>100</v>
      </c>
      <c r="I92" s="220"/>
      <c r="J92" s="220">
        <v>0</v>
      </c>
      <c r="K92" s="220">
        <v>80</v>
      </c>
      <c r="L92" s="220" t="s">
        <v>30</v>
      </c>
      <c r="M92" s="220">
        <v>80</v>
      </c>
      <c r="N92" s="499">
        <v>80</v>
      </c>
      <c r="O92" s="500"/>
      <c r="P92" s="220" t="s">
        <v>224</v>
      </c>
      <c r="Q92" s="203" t="s">
        <v>225</v>
      </c>
      <c r="R92" s="219" t="s">
        <v>239</v>
      </c>
      <c r="S92" s="183"/>
      <c r="T92" s="183"/>
      <c r="U92" s="183"/>
      <c r="V92" s="183"/>
      <c r="W92" s="183"/>
      <c r="X92" s="183"/>
      <c r="Y92" s="183"/>
      <c r="Z92" s="183"/>
      <c r="AA92" s="81" t="s">
        <v>240</v>
      </c>
    </row>
    <row r="93" s="73" customFormat="true" ht="57" spans="1:27">
      <c r="A93" s="203">
        <v>6</v>
      </c>
      <c r="B93" s="204" t="s">
        <v>241</v>
      </c>
      <c r="C93" s="203" t="s">
        <v>25</v>
      </c>
      <c r="D93" s="203" t="s">
        <v>220</v>
      </c>
      <c r="E93" s="203" t="s">
        <v>221</v>
      </c>
      <c r="F93" s="203" t="s">
        <v>238</v>
      </c>
      <c r="G93" s="219" t="s">
        <v>242</v>
      </c>
      <c r="H93" s="220">
        <v>110</v>
      </c>
      <c r="I93" s="220"/>
      <c r="J93" s="220">
        <v>0</v>
      </c>
      <c r="K93" s="220">
        <v>100</v>
      </c>
      <c r="L93" s="220" t="s">
        <v>30</v>
      </c>
      <c r="M93" s="220">
        <v>100</v>
      </c>
      <c r="N93" s="499">
        <v>100</v>
      </c>
      <c r="O93" s="500"/>
      <c r="P93" s="220" t="s">
        <v>224</v>
      </c>
      <c r="Q93" s="203" t="s">
        <v>225</v>
      </c>
      <c r="R93" s="219" t="s">
        <v>242</v>
      </c>
      <c r="S93" s="183"/>
      <c r="T93" s="183"/>
      <c r="U93" s="183"/>
      <c r="V93" s="183"/>
      <c r="W93" s="183"/>
      <c r="X93" s="183"/>
      <c r="Y93" s="183"/>
      <c r="Z93" s="183"/>
      <c r="AA93" s="81" t="s">
        <v>240</v>
      </c>
    </row>
    <row r="94" s="73" customFormat="true" ht="57" spans="1:27">
      <c r="A94" s="203">
        <v>7</v>
      </c>
      <c r="B94" s="204" t="s">
        <v>243</v>
      </c>
      <c r="C94" s="203" t="s">
        <v>25</v>
      </c>
      <c r="D94" s="203" t="s">
        <v>220</v>
      </c>
      <c r="E94" s="203" t="s">
        <v>221</v>
      </c>
      <c r="F94" s="203" t="s">
        <v>228</v>
      </c>
      <c r="G94" s="219" t="s">
        <v>244</v>
      </c>
      <c r="H94" s="220">
        <v>50</v>
      </c>
      <c r="I94" s="220"/>
      <c r="J94" s="220">
        <v>0</v>
      </c>
      <c r="K94" s="220">
        <v>40</v>
      </c>
      <c r="L94" s="220" t="s">
        <v>30</v>
      </c>
      <c r="M94" s="220">
        <v>40</v>
      </c>
      <c r="N94" s="499">
        <v>40</v>
      </c>
      <c r="O94" s="500"/>
      <c r="P94" s="220" t="s">
        <v>224</v>
      </c>
      <c r="Q94" s="203" t="s">
        <v>225</v>
      </c>
      <c r="R94" s="219" t="s">
        <v>244</v>
      </c>
      <c r="S94" s="183"/>
      <c r="T94" s="183"/>
      <c r="U94" s="183"/>
      <c r="V94" s="183"/>
      <c r="W94" s="183"/>
      <c r="X94" s="183"/>
      <c r="Y94" s="183"/>
      <c r="Z94" s="183"/>
      <c r="AA94" s="81" t="s">
        <v>240</v>
      </c>
    </row>
    <row r="95" s="73" customFormat="true" ht="57" spans="1:27">
      <c r="A95" s="203">
        <v>8</v>
      </c>
      <c r="B95" s="204" t="s">
        <v>245</v>
      </c>
      <c r="C95" s="203" t="s">
        <v>25</v>
      </c>
      <c r="D95" s="203" t="s">
        <v>220</v>
      </c>
      <c r="E95" s="203" t="s">
        <v>221</v>
      </c>
      <c r="F95" s="203" t="s">
        <v>238</v>
      </c>
      <c r="G95" s="219" t="s">
        <v>246</v>
      </c>
      <c r="H95" s="220">
        <v>35</v>
      </c>
      <c r="I95" s="220"/>
      <c r="J95" s="220">
        <v>0</v>
      </c>
      <c r="K95" s="220">
        <v>30</v>
      </c>
      <c r="L95" s="220" t="s">
        <v>30</v>
      </c>
      <c r="M95" s="220">
        <v>30</v>
      </c>
      <c r="N95" s="499">
        <v>30</v>
      </c>
      <c r="O95" s="500"/>
      <c r="P95" s="220" t="s">
        <v>224</v>
      </c>
      <c r="Q95" s="203" t="s">
        <v>225</v>
      </c>
      <c r="R95" s="219" t="s">
        <v>246</v>
      </c>
      <c r="S95" s="183"/>
      <c r="T95" s="183"/>
      <c r="U95" s="183"/>
      <c r="V95" s="183"/>
      <c r="W95" s="183"/>
      <c r="X95" s="183"/>
      <c r="Y95" s="183"/>
      <c r="Z95" s="183"/>
      <c r="AA95" s="81" t="s">
        <v>240</v>
      </c>
    </row>
    <row r="96" s="73" customFormat="true" ht="57" spans="1:27">
      <c r="A96" s="203">
        <v>9</v>
      </c>
      <c r="B96" s="204" t="s">
        <v>247</v>
      </c>
      <c r="C96" s="203" t="s">
        <v>25</v>
      </c>
      <c r="D96" s="203" t="s">
        <v>220</v>
      </c>
      <c r="E96" s="203" t="s">
        <v>221</v>
      </c>
      <c r="F96" s="203" t="s">
        <v>248</v>
      </c>
      <c r="G96" s="219" t="s">
        <v>249</v>
      </c>
      <c r="H96" s="220">
        <v>60</v>
      </c>
      <c r="I96" s="220"/>
      <c r="J96" s="220">
        <v>0</v>
      </c>
      <c r="K96" s="220">
        <v>45</v>
      </c>
      <c r="L96" s="220" t="s">
        <v>30</v>
      </c>
      <c r="M96" s="220">
        <v>45</v>
      </c>
      <c r="N96" s="499">
        <v>45</v>
      </c>
      <c r="O96" s="500"/>
      <c r="P96" s="220" t="s">
        <v>224</v>
      </c>
      <c r="Q96" s="203" t="s">
        <v>225</v>
      </c>
      <c r="R96" s="219" t="s">
        <v>249</v>
      </c>
      <c r="S96" s="183"/>
      <c r="T96" s="183"/>
      <c r="U96" s="183"/>
      <c r="V96" s="183"/>
      <c r="W96" s="183"/>
      <c r="X96" s="183"/>
      <c r="Y96" s="183"/>
      <c r="Z96" s="183"/>
      <c r="AA96" s="81" t="s">
        <v>240</v>
      </c>
    </row>
    <row r="97" s="73" customFormat="true" ht="57" spans="1:27">
      <c r="A97" s="203">
        <v>10</v>
      </c>
      <c r="B97" s="204" t="s">
        <v>250</v>
      </c>
      <c r="C97" s="203" t="s">
        <v>25</v>
      </c>
      <c r="D97" s="203" t="s">
        <v>220</v>
      </c>
      <c r="E97" s="203" t="s">
        <v>221</v>
      </c>
      <c r="F97" s="203" t="s">
        <v>251</v>
      </c>
      <c r="G97" s="204" t="s">
        <v>252</v>
      </c>
      <c r="H97" s="220">
        <v>160</v>
      </c>
      <c r="I97" s="220"/>
      <c r="J97" s="220">
        <v>0</v>
      </c>
      <c r="K97" s="220">
        <v>140</v>
      </c>
      <c r="L97" s="220" t="s">
        <v>30</v>
      </c>
      <c r="M97" s="220">
        <v>140</v>
      </c>
      <c r="N97" s="499">
        <v>140</v>
      </c>
      <c r="O97" s="500"/>
      <c r="P97" s="220" t="s">
        <v>224</v>
      </c>
      <c r="Q97" s="203" t="s">
        <v>225</v>
      </c>
      <c r="R97" s="204" t="s">
        <v>250</v>
      </c>
      <c r="S97" s="183"/>
      <c r="T97" s="183"/>
      <c r="U97" s="183"/>
      <c r="V97" s="183"/>
      <c r="W97" s="183"/>
      <c r="X97" s="183"/>
      <c r="Y97" s="183"/>
      <c r="Z97" s="183"/>
      <c r="AA97" s="81" t="s">
        <v>240</v>
      </c>
    </row>
    <row r="98" s="73" customFormat="true" ht="57" spans="1:27">
      <c r="A98" s="203">
        <v>11</v>
      </c>
      <c r="B98" s="204" t="s">
        <v>253</v>
      </c>
      <c r="C98" s="203" t="s">
        <v>25</v>
      </c>
      <c r="D98" s="203" t="s">
        <v>220</v>
      </c>
      <c r="E98" s="203" t="s">
        <v>221</v>
      </c>
      <c r="F98" s="203" t="s">
        <v>251</v>
      </c>
      <c r="G98" s="219" t="s">
        <v>254</v>
      </c>
      <c r="H98" s="220">
        <v>70</v>
      </c>
      <c r="I98" s="220"/>
      <c r="J98" s="220">
        <v>0</v>
      </c>
      <c r="K98" s="220">
        <v>60</v>
      </c>
      <c r="L98" s="220" t="s">
        <v>30</v>
      </c>
      <c r="M98" s="220">
        <v>60</v>
      </c>
      <c r="N98" s="499">
        <v>60</v>
      </c>
      <c r="O98" s="500"/>
      <c r="P98" s="220" t="s">
        <v>224</v>
      </c>
      <c r="Q98" s="203" t="s">
        <v>225</v>
      </c>
      <c r="R98" s="219" t="s">
        <v>254</v>
      </c>
      <c r="S98" s="183"/>
      <c r="T98" s="183"/>
      <c r="U98" s="183"/>
      <c r="V98" s="183"/>
      <c r="W98" s="183"/>
      <c r="X98" s="183"/>
      <c r="Y98" s="183"/>
      <c r="Z98" s="183"/>
      <c r="AA98" s="81" t="s">
        <v>240</v>
      </c>
    </row>
    <row r="99" s="73" customFormat="true" ht="57" spans="1:27">
      <c r="A99" s="203">
        <v>12</v>
      </c>
      <c r="B99" s="204" t="s">
        <v>255</v>
      </c>
      <c r="C99" s="203" t="s">
        <v>25</v>
      </c>
      <c r="D99" s="203" t="s">
        <v>220</v>
      </c>
      <c r="E99" s="203" t="s">
        <v>221</v>
      </c>
      <c r="F99" s="203" t="s">
        <v>248</v>
      </c>
      <c r="G99" s="204" t="s">
        <v>256</v>
      </c>
      <c r="H99" s="220">
        <v>65</v>
      </c>
      <c r="I99" s="220"/>
      <c r="J99" s="220">
        <v>0</v>
      </c>
      <c r="K99" s="220">
        <v>55</v>
      </c>
      <c r="L99" s="220" t="s">
        <v>30</v>
      </c>
      <c r="M99" s="220">
        <v>55</v>
      </c>
      <c r="N99" s="499">
        <v>55</v>
      </c>
      <c r="O99" s="500"/>
      <c r="P99" s="220" t="s">
        <v>224</v>
      </c>
      <c r="Q99" s="203" t="s">
        <v>225</v>
      </c>
      <c r="R99" s="204" t="s">
        <v>256</v>
      </c>
      <c r="S99" s="183"/>
      <c r="T99" s="183"/>
      <c r="U99" s="183"/>
      <c r="V99" s="183"/>
      <c r="W99" s="183"/>
      <c r="X99" s="183"/>
      <c r="Y99" s="183"/>
      <c r="Z99" s="183"/>
      <c r="AA99" s="81" t="s">
        <v>240</v>
      </c>
    </row>
    <row r="100" s="399" customFormat="true" ht="213.75" spans="1:26">
      <c r="A100" s="436">
        <v>13</v>
      </c>
      <c r="B100" s="219" t="s">
        <v>257</v>
      </c>
      <c r="C100" s="436" t="s">
        <v>25</v>
      </c>
      <c r="D100" s="436" t="s">
        <v>57</v>
      </c>
      <c r="E100" s="436"/>
      <c r="F100" s="436" t="s">
        <v>59</v>
      </c>
      <c r="G100" s="219" t="s">
        <v>258</v>
      </c>
      <c r="H100" s="305">
        <v>57162.92</v>
      </c>
      <c r="I100" s="305">
        <v>0</v>
      </c>
      <c r="J100" s="305">
        <v>0</v>
      </c>
      <c r="K100" s="305">
        <v>30</v>
      </c>
      <c r="L100" s="305" t="s">
        <v>64</v>
      </c>
      <c r="M100" s="305">
        <v>0</v>
      </c>
      <c r="N100" s="305">
        <v>30</v>
      </c>
      <c r="O100" s="501">
        <v>10</v>
      </c>
      <c r="P100" s="305" t="s">
        <v>175</v>
      </c>
      <c r="Q100" s="436" t="s">
        <v>259</v>
      </c>
      <c r="R100" s="219" t="s">
        <v>260</v>
      </c>
      <c r="V100" s="527"/>
      <c r="W100" s="527"/>
      <c r="X100" s="527"/>
      <c r="Y100" s="527"/>
      <c r="Z100" s="527"/>
    </row>
    <row r="101" s="399" customFormat="true" ht="142.5" spans="1:26">
      <c r="A101" s="436">
        <v>14</v>
      </c>
      <c r="B101" s="219" t="s">
        <v>261</v>
      </c>
      <c r="C101" s="436" t="s">
        <v>25</v>
      </c>
      <c r="D101" s="436" t="s">
        <v>57</v>
      </c>
      <c r="E101" s="436"/>
      <c r="F101" s="436" t="s">
        <v>59</v>
      </c>
      <c r="G101" s="219" t="s">
        <v>262</v>
      </c>
      <c r="H101" s="305">
        <v>31000.29</v>
      </c>
      <c r="I101" s="305">
        <v>0</v>
      </c>
      <c r="J101" s="305">
        <v>0</v>
      </c>
      <c r="K101" s="305">
        <v>30</v>
      </c>
      <c r="L101" s="305" t="s">
        <v>64</v>
      </c>
      <c r="M101" s="305">
        <v>0</v>
      </c>
      <c r="N101" s="305">
        <v>30</v>
      </c>
      <c r="O101" s="501">
        <v>10</v>
      </c>
      <c r="P101" s="305" t="s">
        <v>175</v>
      </c>
      <c r="Q101" s="436" t="s">
        <v>259</v>
      </c>
      <c r="R101" s="219" t="s">
        <v>260</v>
      </c>
      <c r="V101" s="527"/>
      <c r="W101" s="527"/>
      <c r="X101" s="527"/>
      <c r="Y101" s="527"/>
      <c r="Z101" s="527"/>
    </row>
    <row r="102" s="399" customFormat="true" ht="55.5" customHeight="true" spans="1:26">
      <c r="A102" s="436">
        <v>15</v>
      </c>
      <c r="B102" s="219" t="s">
        <v>263</v>
      </c>
      <c r="C102" s="436" t="s">
        <v>25</v>
      </c>
      <c r="D102" s="436" t="s">
        <v>57</v>
      </c>
      <c r="E102" s="436"/>
      <c r="F102" s="436" t="s">
        <v>59</v>
      </c>
      <c r="G102" s="219" t="s">
        <v>264</v>
      </c>
      <c r="H102" s="305">
        <v>33390.08</v>
      </c>
      <c r="I102" s="305">
        <v>0</v>
      </c>
      <c r="J102" s="305">
        <v>0</v>
      </c>
      <c r="K102" s="305">
        <v>30</v>
      </c>
      <c r="L102" s="305" t="s">
        <v>64</v>
      </c>
      <c r="M102" s="305">
        <v>0</v>
      </c>
      <c r="N102" s="305">
        <v>30</v>
      </c>
      <c r="O102" s="501">
        <v>10</v>
      </c>
      <c r="P102" s="305" t="s">
        <v>175</v>
      </c>
      <c r="Q102" s="436" t="s">
        <v>259</v>
      </c>
      <c r="R102" s="219" t="s">
        <v>260</v>
      </c>
      <c r="V102" s="527"/>
      <c r="W102" s="527"/>
      <c r="X102" s="527"/>
      <c r="Y102" s="527"/>
      <c r="Z102" s="527"/>
    </row>
    <row r="103" s="166" customFormat="true" ht="57" spans="2:16">
      <c r="B103" s="414" t="s">
        <v>265</v>
      </c>
      <c r="D103" s="415">
        <v>6</v>
      </c>
      <c r="H103" s="419"/>
      <c r="I103" s="419"/>
      <c r="J103" s="419"/>
      <c r="K103" s="419">
        <f>SUM(K104:K110)</f>
        <v>2615</v>
      </c>
      <c r="L103" s="419"/>
      <c r="M103" s="419"/>
      <c r="N103" s="419"/>
      <c r="O103" s="419"/>
      <c r="P103" s="419"/>
    </row>
    <row r="104" s="175" customFormat="true" ht="109.5" customHeight="true" spans="1:26">
      <c r="A104" s="437">
        <v>1</v>
      </c>
      <c r="B104" s="438" t="s">
        <v>266</v>
      </c>
      <c r="C104" s="438" t="s">
        <v>78</v>
      </c>
      <c r="D104" s="438" t="s">
        <v>267</v>
      </c>
      <c r="E104" s="440" t="s">
        <v>267</v>
      </c>
      <c r="F104" s="440" t="s">
        <v>268</v>
      </c>
      <c r="G104" s="439" t="s">
        <v>269</v>
      </c>
      <c r="H104" s="472">
        <v>7300</v>
      </c>
      <c r="I104" s="472">
        <v>1200</v>
      </c>
      <c r="J104" s="472">
        <v>1800</v>
      </c>
      <c r="K104" s="472">
        <v>1800</v>
      </c>
      <c r="L104" s="489" t="s">
        <v>30</v>
      </c>
      <c r="M104" s="489">
        <v>1800</v>
      </c>
      <c r="N104" s="489">
        <v>1800</v>
      </c>
      <c r="O104" s="489">
        <v>0</v>
      </c>
      <c r="P104" s="474" t="s">
        <v>270</v>
      </c>
      <c r="Q104" s="440" t="s">
        <v>271</v>
      </c>
      <c r="R104" s="439"/>
      <c r="S104" s="334"/>
      <c r="T104" s="334"/>
      <c r="U104" s="334"/>
      <c r="V104" s="334"/>
      <c r="W104" s="334"/>
      <c r="X104" s="334"/>
      <c r="Y104" s="334"/>
      <c r="Z104" s="336"/>
    </row>
    <row r="105" s="175" customFormat="true" ht="74.25" customHeight="true" spans="1:26">
      <c r="A105" s="437">
        <v>2</v>
      </c>
      <c r="B105" s="439" t="s">
        <v>272</v>
      </c>
      <c r="C105" s="440" t="s">
        <v>25</v>
      </c>
      <c r="D105" s="440" t="s">
        <v>273</v>
      </c>
      <c r="E105" s="440" t="s">
        <v>273</v>
      </c>
      <c r="F105" s="440" t="s">
        <v>268</v>
      </c>
      <c r="G105" s="439" t="s">
        <v>274</v>
      </c>
      <c r="H105" s="472">
        <v>550</v>
      </c>
      <c r="I105" s="472"/>
      <c r="J105" s="472">
        <v>550</v>
      </c>
      <c r="K105" s="472">
        <v>550</v>
      </c>
      <c r="L105" s="489" t="s">
        <v>30</v>
      </c>
      <c r="M105" s="489">
        <v>550</v>
      </c>
      <c r="N105" s="489">
        <v>550</v>
      </c>
      <c r="O105" s="489">
        <v>0</v>
      </c>
      <c r="P105" s="474" t="s">
        <v>275</v>
      </c>
      <c r="Q105" s="440" t="s">
        <v>276</v>
      </c>
      <c r="R105" s="516"/>
      <c r="S105" s="334"/>
      <c r="T105" s="334"/>
      <c r="U105" s="334"/>
      <c r="V105" s="334"/>
      <c r="W105" s="334"/>
      <c r="X105" s="334"/>
      <c r="Y105" s="334"/>
      <c r="Z105" s="336"/>
    </row>
    <row r="106" s="175" customFormat="true" ht="74.25" customHeight="true" spans="1:26">
      <c r="A106" s="437">
        <v>3</v>
      </c>
      <c r="B106" s="439" t="s">
        <v>277</v>
      </c>
      <c r="C106" s="440" t="s">
        <v>78</v>
      </c>
      <c r="D106" s="440" t="s">
        <v>278</v>
      </c>
      <c r="E106" s="440" t="s">
        <v>278</v>
      </c>
      <c r="F106" s="440" t="s">
        <v>268</v>
      </c>
      <c r="G106" s="439" t="s">
        <v>279</v>
      </c>
      <c r="H106" s="472">
        <v>60</v>
      </c>
      <c r="I106" s="472">
        <v>40</v>
      </c>
      <c r="J106" s="472">
        <v>20</v>
      </c>
      <c r="K106" s="472">
        <v>20</v>
      </c>
      <c r="L106" s="489" t="s">
        <v>30</v>
      </c>
      <c r="M106" s="489">
        <v>20</v>
      </c>
      <c r="N106" s="489">
        <v>20</v>
      </c>
      <c r="O106" s="489">
        <v>0</v>
      </c>
      <c r="P106" s="474" t="s">
        <v>280</v>
      </c>
      <c r="Q106" s="440" t="s">
        <v>281</v>
      </c>
      <c r="R106" s="439" t="s">
        <v>282</v>
      </c>
      <c r="S106" s="334"/>
      <c r="T106" s="334"/>
      <c r="U106" s="334"/>
      <c r="V106" s="334"/>
      <c r="W106" s="334"/>
      <c r="X106" s="334"/>
      <c r="Y106" s="334"/>
      <c r="Z106" s="336"/>
    </row>
    <row r="107" s="175" customFormat="true" ht="74.25" customHeight="true" spans="1:26">
      <c r="A107" s="437">
        <v>4</v>
      </c>
      <c r="B107" s="441" t="s">
        <v>283</v>
      </c>
      <c r="C107" s="442" t="s">
        <v>78</v>
      </c>
      <c r="D107" s="443" t="s">
        <v>284</v>
      </c>
      <c r="E107" s="443" t="s">
        <v>284</v>
      </c>
      <c r="F107" s="443" t="s">
        <v>268</v>
      </c>
      <c r="G107" s="473" t="s">
        <v>285</v>
      </c>
      <c r="H107" s="474">
        <v>50</v>
      </c>
      <c r="I107" s="474"/>
      <c r="J107" s="474">
        <v>50</v>
      </c>
      <c r="K107" s="474">
        <v>50</v>
      </c>
      <c r="L107" s="474" t="s">
        <v>30</v>
      </c>
      <c r="M107" s="474">
        <v>50</v>
      </c>
      <c r="N107" s="474">
        <v>50</v>
      </c>
      <c r="O107" s="474">
        <v>0</v>
      </c>
      <c r="P107" s="474" t="s">
        <v>286</v>
      </c>
      <c r="Q107" s="517" t="s">
        <v>287</v>
      </c>
      <c r="R107" s="473"/>
      <c r="S107" s="334"/>
      <c r="T107" s="334"/>
      <c r="U107" s="334"/>
      <c r="V107" s="334"/>
      <c r="W107" s="334"/>
      <c r="X107" s="334"/>
      <c r="Y107" s="334"/>
      <c r="Z107" s="336"/>
    </row>
    <row r="108" s="175" customFormat="true" ht="74.25" customHeight="true" spans="1:26">
      <c r="A108" s="444">
        <v>5</v>
      </c>
      <c r="B108" s="445" t="s">
        <v>288</v>
      </c>
      <c r="C108" s="446" t="s">
        <v>25</v>
      </c>
      <c r="D108" s="447" t="s">
        <v>289</v>
      </c>
      <c r="E108" s="447" t="s">
        <v>289</v>
      </c>
      <c r="F108" s="447" t="s">
        <v>268</v>
      </c>
      <c r="G108" s="475" t="s">
        <v>290</v>
      </c>
      <c r="H108" s="476">
        <v>220</v>
      </c>
      <c r="I108" s="476"/>
      <c r="J108" s="476">
        <v>95</v>
      </c>
      <c r="K108" s="476">
        <v>95</v>
      </c>
      <c r="L108" s="474" t="s">
        <v>30</v>
      </c>
      <c r="M108" s="474">
        <v>0</v>
      </c>
      <c r="N108" s="474">
        <v>0</v>
      </c>
      <c r="O108" s="476">
        <v>0</v>
      </c>
      <c r="P108" s="476" t="s">
        <v>286</v>
      </c>
      <c r="Q108" s="518" t="s">
        <v>276</v>
      </c>
      <c r="R108" s="475" t="s">
        <v>291</v>
      </c>
      <c r="S108" s="334"/>
      <c r="T108" s="334"/>
      <c r="U108" s="334"/>
      <c r="V108" s="334"/>
      <c r="W108" s="334"/>
      <c r="X108" s="334"/>
      <c r="Y108" s="334"/>
      <c r="Z108" s="528"/>
    </row>
    <row r="109" s="175" customFormat="true" ht="36.75" customHeight="true" spans="1:26">
      <c r="A109" s="448"/>
      <c r="B109" s="449"/>
      <c r="C109" s="450"/>
      <c r="D109" s="451"/>
      <c r="E109" s="451"/>
      <c r="F109" s="451"/>
      <c r="G109" s="477"/>
      <c r="H109" s="478"/>
      <c r="I109" s="478"/>
      <c r="J109" s="478"/>
      <c r="K109" s="478"/>
      <c r="L109" s="474" t="s">
        <v>292</v>
      </c>
      <c r="M109" s="474">
        <v>95</v>
      </c>
      <c r="N109" s="474">
        <v>95</v>
      </c>
      <c r="O109" s="478"/>
      <c r="P109" s="478"/>
      <c r="Q109" s="519"/>
      <c r="R109" s="477"/>
      <c r="S109" s="334"/>
      <c r="T109" s="334"/>
      <c r="U109" s="334"/>
      <c r="V109" s="334"/>
      <c r="W109" s="334"/>
      <c r="X109" s="334"/>
      <c r="Y109" s="334"/>
      <c r="Z109" s="529"/>
    </row>
    <row r="110" s="175" customFormat="true" ht="64.5" customHeight="true" spans="1:26">
      <c r="A110" s="448">
        <v>6</v>
      </c>
      <c r="B110" s="449" t="s">
        <v>293</v>
      </c>
      <c r="C110" s="450" t="s">
        <v>25</v>
      </c>
      <c r="D110" s="451" t="s">
        <v>273</v>
      </c>
      <c r="E110" s="451" t="s">
        <v>273</v>
      </c>
      <c r="F110" s="451" t="s">
        <v>268</v>
      </c>
      <c r="G110" s="477" t="s">
        <v>294</v>
      </c>
      <c r="H110" s="478">
        <v>100</v>
      </c>
      <c r="I110" s="478"/>
      <c r="J110" s="478">
        <v>100</v>
      </c>
      <c r="K110" s="478">
        <v>100</v>
      </c>
      <c r="L110" s="474" t="s">
        <v>30</v>
      </c>
      <c r="M110" s="474">
        <v>100</v>
      </c>
      <c r="N110" s="478">
        <v>100</v>
      </c>
      <c r="O110" s="478">
        <v>0</v>
      </c>
      <c r="P110" s="478" t="s">
        <v>295</v>
      </c>
      <c r="Q110" s="519" t="s">
        <v>287</v>
      </c>
      <c r="R110" s="477" t="s">
        <v>294</v>
      </c>
      <c r="S110" s="334"/>
      <c r="T110" s="334"/>
      <c r="U110" s="334"/>
      <c r="V110" s="334"/>
      <c r="W110" s="334"/>
      <c r="X110" s="334"/>
      <c r="Y110" s="334"/>
      <c r="Z110" s="336"/>
    </row>
    <row r="111" s="172" customFormat="true" ht="36" customHeight="true" spans="1:26">
      <c r="A111" s="452"/>
      <c r="B111" s="453" t="s">
        <v>296</v>
      </c>
      <c r="C111" s="454"/>
      <c r="D111" s="455">
        <v>2</v>
      </c>
      <c r="E111" s="455"/>
      <c r="F111" s="455"/>
      <c r="G111" s="479"/>
      <c r="H111" s="480"/>
      <c r="I111" s="480"/>
      <c r="J111" s="480"/>
      <c r="K111" s="480">
        <f>SUM(K112:K113)</f>
        <v>232.6</v>
      </c>
      <c r="L111" s="490"/>
      <c r="M111" s="490"/>
      <c r="N111" s="480"/>
      <c r="O111" s="480"/>
      <c r="P111" s="480"/>
      <c r="Q111" s="520"/>
      <c r="R111" s="479"/>
      <c r="S111" s="521"/>
      <c r="T111" s="521"/>
      <c r="U111" s="521"/>
      <c r="V111" s="521"/>
      <c r="W111" s="521"/>
      <c r="X111" s="521"/>
      <c r="Y111" s="521"/>
      <c r="Z111" s="530"/>
    </row>
    <row r="112" s="73" customFormat="true" ht="42.75" spans="1:19">
      <c r="A112" s="456">
        <v>1</v>
      </c>
      <c r="B112" s="456" t="s">
        <v>297</v>
      </c>
      <c r="C112" s="456" t="s">
        <v>25</v>
      </c>
      <c r="D112" s="456" t="s">
        <v>298</v>
      </c>
      <c r="E112" s="456" t="s">
        <v>298</v>
      </c>
      <c r="F112" s="456" t="s">
        <v>39</v>
      </c>
      <c r="G112" s="481" t="s">
        <v>297</v>
      </c>
      <c r="H112" s="482">
        <v>196</v>
      </c>
      <c r="I112" s="491">
        <v>0</v>
      </c>
      <c r="J112" s="482">
        <v>0</v>
      </c>
      <c r="K112" s="482">
        <v>196</v>
      </c>
      <c r="L112" s="482" t="s">
        <v>64</v>
      </c>
      <c r="M112" s="482">
        <v>196</v>
      </c>
      <c r="N112" s="482">
        <v>196</v>
      </c>
      <c r="O112" s="104">
        <v>0</v>
      </c>
      <c r="P112" s="502" t="s">
        <v>299</v>
      </c>
      <c r="Q112" s="456" t="s">
        <v>300</v>
      </c>
      <c r="R112" s="522"/>
      <c r="S112" s="183"/>
    </row>
    <row r="113" s="73" customFormat="true" ht="42.75" spans="1:19">
      <c r="A113" s="456">
        <v>2</v>
      </c>
      <c r="B113" s="456" t="s">
        <v>301</v>
      </c>
      <c r="C113" s="456" t="s">
        <v>25</v>
      </c>
      <c r="D113" s="456" t="s">
        <v>298</v>
      </c>
      <c r="E113" s="456" t="s">
        <v>298</v>
      </c>
      <c r="F113" s="456" t="s">
        <v>46</v>
      </c>
      <c r="G113" s="481" t="s">
        <v>302</v>
      </c>
      <c r="H113" s="482">
        <v>36.6</v>
      </c>
      <c r="I113" s="491">
        <v>0</v>
      </c>
      <c r="J113" s="482">
        <v>0</v>
      </c>
      <c r="K113" s="482">
        <v>36.6</v>
      </c>
      <c r="L113" s="482" t="s">
        <v>64</v>
      </c>
      <c r="M113" s="482">
        <v>36.6</v>
      </c>
      <c r="N113" s="482">
        <v>36.6</v>
      </c>
      <c r="O113" s="104">
        <v>0</v>
      </c>
      <c r="P113" s="502" t="s">
        <v>303</v>
      </c>
      <c r="Q113" s="456" t="s">
        <v>304</v>
      </c>
      <c r="R113" s="522"/>
      <c r="S113" s="183"/>
    </row>
    <row r="114" s="171" customFormat="true" ht="28.5" spans="2:16">
      <c r="B114" s="414" t="s">
        <v>305</v>
      </c>
      <c r="D114" s="457">
        <v>1</v>
      </c>
      <c r="H114" s="483"/>
      <c r="I114" s="483"/>
      <c r="J114" s="483"/>
      <c r="K114" s="171">
        <f>SUM(K115)</f>
        <v>110</v>
      </c>
      <c r="L114" s="483"/>
      <c r="M114" s="483"/>
      <c r="N114" s="483"/>
      <c r="O114" s="483"/>
      <c r="P114" s="483"/>
    </row>
    <row r="115" s="400" customFormat="true" ht="87" customHeight="true" spans="1:22">
      <c r="A115" s="458">
        <v>1</v>
      </c>
      <c r="B115" s="459" t="s">
        <v>306</v>
      </c>
      <c r="C115" s="458" t="s">
        <v>307</v>
      </c>
      <c r="D115" s="459"/>
      <c r="E115" s="459" t="s">
        <v>308</v>
      </c>
      <c r="F115" s="458" t="s">
        <v>99</v>
      </c>
      <c r="G115" s="459" t="s">
        <v>309</v>
      </c>
      <c r="H115" s="484">
        <v>118.25</v>
      </c>
      <c r="I115" s="484">
        <v>0</v>
      </c>
      <c r="J115" s="492">
        <v>0</v>
      </c>
      <c r="K115" s="493">
        <v>110</v>
      </c>
      <c r="L115" s="494" t="s">
        <v>30</v>
      </c>
      <c r="M115" s="503">
        <f>J115</f>
        <v>0</v>
      </c>
      <c r="N115" s="458">
        <v>110</v>
      </c>
      <c r="O115" s="459">
        <v>0</v>
      </c>
      <c r="P115" s="458"/>
      <c r="Q115" s="357">
        <v>110</v>
      </c>
      <c r="R115" s="458" t="s">
        <v>310</v>
      </c>
      <c r="S115" s="458" t="s">
        <v>311</v>
      </c>
      <c r="T115" s="523"/>
      <c r="U115" s="523"/>
      <c r="V115" s="523"/>
    </row>
    <row r="116" s="166" customFormat="true" spans="2:16">
      <c r="B116" s="414" t="s">
        <v>312</v>
      </c>
      <c r="D116" s="415">
        <v>1</v>
      </c>
      <c r="H116" s="419"/>
      <c r="I116" s="419"/>
      <c r="J116" s="419"/>
      <c r="K116" s="495">
        <f>SUM(K117)</f>
        <v>1000</v>
      </c>
      <c r="L116" s="419"/>
      <c r="M116" s="419"/>
      <c r="N116" s="419"/>
      <c r="O116" s="419"/>
      <c r="P116" s="419"/>
    </row>
    <row r="117" s="256" customFormat="true" ht="129.75" customHeight="true" spans="1:19">
      <c r="A117" s="460">
        <v>23</v>
      </c>
      <c r="B117" s="461" t="s">
        <v>313</v>
      </c>
      <c r="C117" s="460" t="s">
        <v>25</v>
      </c>
      <c r="D117" s="460" t="s">
        <v>314</v>
      </c>
      <c r="E117" s="460" t="s">
        <v>315</v>
      </c>
      <c r="F117" s="460" t="s">
        <v>39</v>
      </c>
      <c r="G117" s="460" t="s">
        <v>316</v>
      </c>
      <c r="H117" s="460">
        <v>9064.8</v>
      </c>
      <c r="I117" s="496">
        <v>0</v>
      </c>
      <c r="J117" s="496">
        <v>0</v>
      </c>
      <c r="K117" s="460">
        <v>1000</v>
      </c>
      <c r="L117" s="460" t="s">
        <v>30</v>
      </c>
      <c r="M117" s="496">
        <v>0</v>
      </c>
      <c r="N117" s="460">
        <v>1000</v>
      </c>
      <c r="O117" s="496">
        <v>0</v>
      </c>
      <c r="P117" s="460" t="s">
        <v>317</v>
      </c>
      <c r="Q117" s="460" t="s">
        <v>318</v>
      </c>
      <c r="R117" s="460" t="s">
        <v>319</v>
      </c>
      <c r="S117" s="460" t="s">
        <v>320</v>
      </c>
    </row>
    <row r="118" s="166" customFormat="true" spans="2:16">
      <c r="B118" s="414" t="s">
        <v>321</v>
      </c>
      <c r="D118" s="415">
        <v>4</v>
      </c>
      <c r="H118" s="419"/>
      <c r="I118" s="419"/>
      <c r="J118" s="419"/>
      <c r="K118" s="419">
        <f>SUM(K119:K124)</f>
        <v>8015</v>
      </c>
      <c r="L118" s="419"/>
      <c r="M118" s="419"/>
      <c r="N118" s="419"/>
      <c r="O118" s="419"/>
      <c r="P118" s="419"/>
    </row>
    <row r="119" s="401" customFormat="true" ht="95.1" customHeight="true" spans="1:26">
      <c r="A119" s="462">
        <v>1</v>
      </c>
      <c r="B119" s="463" t="s">
        <v>322</v>
      </c>
      <c r="C119" s="464" t="s">
        <v>323</v>
      </c>
      <c r="D119" s="82" t="s">
        <v>25</v>
      </c>
      <c r="E119" s="463" t="s">
        <v>205</v>
      </c>
      <c r="F119" s="463" t="s">
        <v>28</v>
      </c>
      <c r="G119" s="82" t="s">
        <v>324</v>
      </c>
      <c r="H119" s="485">
        <v>35000</v>
      </c>
      <c r="I119" s="497">
        <v>0</v>
      </c>
      <c r="J119" s="497">
        <v>0</v>
      </c>
      <c r="K119" s="485">
        <v>4000</v>
      </c>
      <c r="L119" s="463" t="s">
        <v>30</v>
      </c>
      <c r="M119" s="83">
        <v>0</v>
      </c>
      <c r="N119" s="485">
        <v>4000</v>
      </c>
      <c r="O119" s="485">
        <v>3450</v>
      </c>
      <c r="P119" s="497" t="s">
        <v>325</v>
      </c>
      <c r="Q119" s="524" t="s">
        <v>326</v>
      </c>
      <c r="R119" s="497" t="s">
        <v>327</v>
      </c>
      <c r="Z119" s="531" t="s">
        <v>328</v>
      </c>
    </row>
    <row r="120" s="401" customFormat="true" ht="90" customHeight="true" spans="1:26">
      <c r="A120" s="462">
        <v>2</v>
      </c>
      <c r="B120" s="463" t="s">
        <v>329</v>
      </c>
      <c r="C120" s="465" t="s">
        <v>323</v>
      </c>
      <c r="D120" s="82" t="s">
        <v>25</v>
      </c>
      <c r="E120" s="463" t="s">
        <v>205</v>
      </c>
      <c r="F120" s="463" t="s">
        <v>28</v>
      </c>
      <c r="G120" s="486" t="s">
        <v>330</v>
      </c>
      <c r="H120" s="485">
        <v>10250</v>
      </c>
      <c r="I120" s="463">
        <v>0</v>
      </c>
      <c r="J120" s="463">
        <v>0</v>
      </c>
      <c r="K120" s="485">
        <v>2415</v>
      </c>
      <c r="L120" s="463" t="s">
        <v>30</v>
      </c>
      <c r="M120" s="83">
        <v>0</v>
      </c>
      <c r="N120" s="485">
        <v>2415</v>
      </c>
      <c r="O120" s="485">
        <v>2415</v>
      </c>
      <c r="P120" s="463" t="s">
        <v>331</v>
      </c>
      <c r="Q120" s="486" t="s">
        <v>326</v>
      </c>
      <c r="R120" s="82" t="s">
        <v>332</v>
      </c>
      <c r="Z120" s="531" t="s">
        <v>328</v>
      </c>
    </row>
    <row r="121" s="401" customFormat="true" ht="84.95" customHeight="true" spans="1:256">
      <c r="A121" s="466">
        <v>3</v>
      </c>
      <c r="B121" s="467" t="s">
        <v>333</v>
      </c>
      <c r="C121" s="467" t="s">
        <v>25</v>
      </c>
      <c r="D121" s="467" t="s">
        <v>57</v>
      </c>
      <c r="E121" s="467" t="s">
        <v>334</v>
      </c>
      <c r="F121" s="467" t="s">
        <v>59</v>
      </c>
      <c r="G121" s="467" t="s">
        <v>335</v>
      </c>
      <c r="H121" s="467">
        <v>100000</v>
      </c>
      <c r="I121" s="467"/>
      <c r="J121" s="467">
        <v>0</v>
      </c>
      <c r="K121" s="467">
        <v>800</v>
      </c>
      <c r="L121" s="498" t="s">
        <v>61</v>
      </c>
      <c r="M121" s="504">
        <v>0</v>
      </c>
      <c r="N121" s="498">
        <v>700</v>
      </c>
      <c r="O121" s="505">
        <v>20</v>
      </c>
      <c r="P121" s="467" t="s">
        <v>336</v>
      </c>
      <c r="Q121" s="467" t="s">
        <v>326</v>
      </c>
      <c r="R121" s="467" t="s">
        <v>337</v>
      </c>
      <c r="S121" s="525"/>
      <c r="T121" s="525"/>
      <c r="U121" s="525"/>
      <c r="V121" s="525"/>
      <c r="W121" s="525"/>
      <c r="X121" s="525"/>
      <c r="Y121" s="525"/>
      <c r="Z121" s="525"/>
      <c r="AA121" s="525"/>
      <c r="AB121" s="525"/>
      <c r="AC121" s="525"/>
      <c r="AD121" s="525"/>
      <c r="AE121" s="525"/>
      <c r="AF121" s="525"/>
      <c r="AG121" s="525"/>
      <c r="AH121" s="525"/>
      <c r="AI121" s="525"/>
      <c r="AJ121" s="525"/>
      <c r="AK121" s="525"/>
      <c r="AL121" s="525"/>
      <c r="AM121" s="525"/>
      <c r="AN121" s="525"/>
      <c r="AO121" s="525"/>
      <c r="AP121" s="525"/>
      <c r="AQ121" s="525"/>
      <c r="AR121" s="525"/>
      <c r="AS121" s="525"/>
      <c r="AT121" s="525"/>
      <c r="AU121" s="525"/>
      <c r="AV121" s="525"/>
      <c r="AW121" s="525"/>
      <c r="AX121" s="525"/>
      <c r="AY121" s="525"/>
      <c r="AZ121" s="525"/>
      <c r="BA121" s="525"/>
      <c r="BB121" s="525"/>
      <c r="BC121" s="525"/>
      <c r="BD121" s="525"/>
      <c r="BE121" s="525"/>
      <c r="BF121" s="525"/>
      <c r="BG121" s="525"/>
      <c r="BH121" s="525"/>
      <c r="BI121" s="525"/>
      <c r="BJ121" s="525"/>
      <c r="BK121" s="525"/>
      <c r="BL121" s="525"/>
      <c r="BM121" s="525"/>
      <c r="BN121" s="525"/>
      <c r="BO121" s="525"/>
      <c r="BP121" s="525"/>
      <c r="BQ121" s="525"/>
      <c r="BR121" s="525"/>
      <c r="BS121" s="525"/>
      <c r="BT121" s="525"/>
      <c r="BU121" s="525"/>
      <c r="BV121" s="525"/>
      <c r="BW121" s="525"/>
      <c r="BX121" s="525"/>
      <c r="BY121" s="525"/>
      <c r="BZ121" s="525"/>
      <c r="CA121" s="525"/>
      <c r="CB121" s="525"/>
      <c r="CC121" s="525"/>
      <c r="CD121" s="525"/>
      <c r="CE121" s="525"/>
      <c r="CF121" s="525"/>
      <c r="CG121" s="525"/>
      <c r="CH121" s="525"/>
      <c r="CI121" s="525"/>
      <c r="CJ121" s="525"/>
      <c r="CK121" s="525"/>
      <c r="CL121" s="525"/>
      <c r="CM121" s="525"/>
      <c r="CN121" s="525"/>
      <c r="CO121" s="525"/>
      <c r="CP121" s="525"/>
      <c r="CQ121" s="525"/>
      <c r="CR121" s="525"/>
      <c r="CS121" s="525"/>
      <c r="CT121" s="525"/>
      <c r="CU121" s="525"/>
      <c r="CV121" s="525"/>
      <c r="CW121" s="525"/>
      <c r="CX121" s="525"/>
      <c r="CY121" s="525"/>
      <c r="CZ121" s="525"/>
      <c r="DA121" s="525"/>
      <c r="DB121" s="525"/>
      <c r="DC121" s="525"/>
      <c r="DD121" s="525"/>
      <c r="DE121" s="525"/>
      <c r="DF121" s="525"/>
      <c r="DG121" s="525"/>
      <c r="DH121" s="525"/>
      <c r="DI121" s="525"/>
      <c r="DJ121" s="525"/>
      <c r="DK121" s="525"/>
      <c r="DL121" s="525"/>
      <c r="DM121" s="525"/>
      <c r="DN121" s="525"/>
      <c r="DO121" s="525"/>
      <c r="DP121" s="525"/>
      <c r="DQ121" s="525"/>
      <c r="DR121" s="525"/>
      <c r="DS121" s="525"/>
      <c r="DT121" s="525"/>
      <c r="DU121" s="525"/>
      <c r="DV121" s="525"/>
      <c r="DW121" s="525"/>
      <c r="DX121" s="525"/>
      <c r="DY121" s="525"/>
      <c r="DZ121" s="525"/>
      <c r="EA121" s="525"/>
      <c r="EB121" s="525"/>
      <c r="EC121" s="525"/>
      <c r="ED121" s="525"/>
      <c r="EE121" s="525"/>
      <c r="EF121" s="525"/>
      <c r="EG121" s="525"/>
      <c r="EH121" s="525"/>
      <c r="EI121" s="525"/>
      <c r="EJ121" s="525"/>
      <c r="EK121" s="525"/>
      <c r="EL121" s="525"/>
      <c r="EM121" s="525"/>
      <c r="EN121" s="525"/>
      <c r="EO121" s="525"/>
      <c r="EP121" s="525"/>
      <c r="EQ121" s="525"/>
      <c r="ER121" s="525"/>
      <c r="ES121" s="525"/>
      <c r="ET121" s="525"/>
      <c r="EU121" s="525"/>
      <c r="EV121" s="525"/>
      <c r="EW121" s="525"/>
      <c r="EX121" s="525"/>
      <c r="EY121" s="525"/>
      <c r="EZ121" s="525"/>
      <c r="FA121" s="525"/>
      <c r="FB121" s="525"/>
      <c r="FC121" s="525"/>
      <c r="FD121" s="525"/>
      <c r="FE121" s="525"/>
      <c r="FF121" s="525"/>
      <c r="FG121" s="525"/>
      <c r="FH121" s="525"/>
      <c r="FI121" s="525"/>
      <c r="FJ121" s="525"/>
      <c r="FK121" s="525"/>
      <c r="FL121" s="525"/>
      <c r="FM121" s="525"/>
      <c r="FN121" s="525"/>
      <c r="FO121" s="525"/>
      <c r="FP121" s="525"/>
      <c r="FQ121" s="525"/>
      <c r="FR121" s="525"/>
      <c r="FS121" s="525"/>
      <c r="FT121" s="525"/>
      <c r="FU121" s="525"/>
      <c r="FV121" s="525"/>
      <c r="FW121" s="525"/>
      <c r="FX121" s="525"/>
      <c r="FY121" s="525"/>
      <c r="FZ121" s="525"/>
      <c r="GA121" s="525"/>
      <c r="GB121" s="525"/>
      <c r="GC121" s="525"/>
      <c r="GD121" s="525"/>
      <c r="GE121" s="525"/>
      <c r="GF121" s="525"/>
      <c r="GG121" s="525"/>
      <c r="GH121" s="525"/>
      <c r="GI121" s="525"/>
      <c r="GJ121" s="525"/>
      <c r="GK121" s="525"/>
      <c r="GL121" s="525"/>
      <c r="GM121" s="525"/>
      <c r="GN121" s="525"/>
      <c r="GO121" s="525"/>
      <c r="GP121" s="525"/>
      <c r="GQ121" s="525"/>
      <c r="GR121" s="525"/>
      <c r="GS121" s="525"/>
      <c r="GT121" s="525"/>
      <c r="GU121" s="525"/>
      <c r="GV121" s="525"/>
      <c r="GW121" s="525"/>
      <c r="GX121" s="525"/>
      <c r="GY121" s="525"/>
      <c r="GZ121" s="525"/>
      <c r="HA121" s="525"/>
      <c r="HB121" s="525"/>
      <c r="HC121" s="525"/>
      <c r="HD121" s="525"/>
      <c r="HE121" s="525"/>
      <c r="HF121" s="525"/>
      <c r="HG121" s="525"/>
      <c r="HH121" s="525"/>
      <c r="HI121" s="525"/>
      <c r="HJ121" s="525"/>
      <c r="HK121" s="525"/>
      <c r="HL121" s="525"/>
      <c r="HM121" s="525"/>
      <c r="HN121" s="525"/>
      <c r="HO121" s="525"/>
      <c r="HP121" s="525"/>
      <c r="HQ121" s="525"/>
      <c r="HR121" s="525"/>
      <c r="HS121" s="525"/>
      <c r="HT121" s="525"/>
      <c r="HU121" s="525"/>
      <c r="HV121" s="525"/>
      <c r="HW121" s="525"/>
      <c r="HX121" s="525"/>
      <c r="HY121" s="525"/>
      <c r="HZ121" s="525"/>
      <c r="IA121" s="525"/>
      <c r="IB121" s="525"/>
      <c r="IC121" s="525"/>
      <c r="ID121" s="525"/>
      <c r="IE121" s="525"/>
      <c r="IF121" s="525"/>
      <c r="IG121" s="525"/>
      <c r="IH121" s="525"/>
      <c r="II121" s="525"/>
      <c r="IJ121" s="525"/>
      <c r="IK121" s="525"/>
      <c r="IL121" s="525"/>
      <c r="IM121" s="525"/>
      <c r="IN121" s="525"/>
      <c r="IO121" s="525"/>
      <c r="IP121" s="525"/>
      <c r="IQ121" s="525"/>
      <c r="IR121" s="525"/>
      <c r="IS121" s="525"/>
      <c r="IT121" s="525"/>
      <c r="IU121" s="525"/>
      <c r="IV121" s="525"/>
    </row>
    <row r="122" s="401" customFormat="true" ht="98.1" customHeight="true" spans="1:256">
      <c r="A122" s="468"/>
      <c r="B122" s="469"/>
      <c r="C122" s="469"/>
      <c r="D122" s="469"/>
      <c r="E122" s="469"/>
      <c r="F122" s="469"/>
      <c r="G122" s="469"/>
      <c r="H122" s="469"/>
      <c r="I122" s="469"/>
      <c r="J122" s="469"/>
      <c r="K122" s="469"/>
      <c r="L122" s="498" t="s">
        <v>64</v>
      </c>
      <c r="M122" s="504">
        <v>0</v>
      </c>
      <c r="N122" s="498">
        <v>100</v>
      </c>
      <c r="O122" s="506"/>
      <c r="P122" s="469"/>
      <c r="Q122" s="469"/>
      <c r="R122" s="469"/>
      <c r="S122" s="525"/>
      <c r="T122" s="525"/>
      <c r="U122" s="525"/>
      <c r="V122" s="525"/>
      <c r="W122" s="525"/>
      <c r="X122" s="525"/>
      <c r="Y122" s="525"/>
      <c r="Z122" s="525"/>
      <c r="AA122" s="525"/>
      <c r="AB122" s="525"/>
      <c r="AC122" s="525"/>
      <c r="AD122" s="525"/>
      <c r="AE122" s="525"/>
      <c r="AF122" s="525"/>
      <c r="AG122" s="525"/>
      <c r="AH122" s="525"/>
      <c r="AI122" s="525"/>
      <c r="AJ122" s="525"/>
      <c r="AK122" s="525"/>
      <c r="AL122" s="525"/>
      <c r="AM122" s="525"/>
      <c r="AN122" s="525"/>
      <c r="AO122" s="525"/>
      <c r="AP122" s="525"/>
      <c r="AQ122" s="525"/>
      <c r="AR122" s="525"/>
      <c r="AS122" s="525"/>
      <c r="AT122" s="525"/>
      <c r="AU122" s="525"/>
      <c r="AV122" s="525"/>
      <c r="AW122" s="525"/>
      <c r="AX122" s="525"/>
      <c r="AY122" s="525"/>
      <c r="AZ122" s="525"/>
      <c r="BA122" s="525"/>
      <c r="BB122" s="525"/>
      <c r="BC122" s="525"/>
      <c r="BD122" s="525"/>
      <c r="BE122" s="525"/>
      <c r="BF122" s="525"/>
      <c r="BG122" s="525"/>
      <c r="BH122" s="525"/>
      <c r="BI122" s="525"/>
      <c r="BJ122" s="525"/>
      <c r="BK122" s="525"/>
      <c r="BL122" s="525"/>
      <c r="BM122" s="525"/>
      <c r="BN122" s="525"/>
      <c r="BO122" s="525"/>
      <c r="BP122" s="525"/>
      <c r="BQ122" s="525"/>
      <c r="BR122" s="525"/>
      <c r="BS122" s="525"/>
      <c r="BT122" s="525"/>
      <c r="BU122" s="525"/>
      <c r="BV122" s="525"/>
      <c r="BW122" s="525"/>
      <c r="BX122" s="525"/>
      <c r="BY122" s="525"/>
      <c r="BZ122" s="525"/>
      <c r="CA122" s="525"/>
      <c r="CB122" s="525"/>
      <c r="CC122" s="525"/>
      <c r="CD122" s="525"/>
      <c r="CE122" s="525"/>
      <c r="CF122" s="525"/>
      <c r="CG122" s="525"/>
      <c r="CH122" s="525"/>
      <c r="CI122" s="525"/>
      <c r="CJ122" s="525"/>
      <c r="CK122" s="525"/>
      <c r="CL122" s="525"/>
      <c r="CM122" s="525"/>
      <c r="CN122" s="525"/>
      <c r="CO122" s="525"/>
      <c r="CP122" s="525"/>
      <c r="CQ122" s="525"/>
      <c r="CR122" s="525"/>
      <c r="CS122" s="525"/>
      <c r="CT122" s="525"/>
      <c r="CU122" s="525"/>
      <c r="CV122" s="525"/>
      <c r="CW122" s="525"/>
      <c r="CX122" s="525"/>
      <c r="CY122" s="525"/>
      <c r="CZ122" s="525"/>
      <c r="DA122" s="525"/>
      <c r="DB122" s="525"/>
      <c r="DC122" s="525"/>
      <c r="DD122" s="525"/>
      <c r="DE122" s="525"/>
      <c r="DF122" s="525"/>
      <c r="DG122" s="525"/>
      <c r="DH122" s="525"/>
      <c r="DI122" s="525"/>
      <c r="DJ122" s="525"/>
      <c r="DK122" s="525"/>
      <c r="DL122" s="525"/>
      <c r="DM122" s="525"/>
      <c r="DN122" s="525"/>
      <c r="DO122" s="525"/>
      <c r="DP122" s="525"/>
      <c r="DQ122" s="525"/>
      <c r="DR122" s="525"/>
      <c r="DS122" s="525"/>
      <c r="DT122" s="525"/>
      <c r="DU122" s="525"/>
      <c r="DV122" s="525"/>
      <c r="DW122" s="525"/>
      <c r="DX122" s="525"/>
      <c r="DY122" s="525"/>
      <c r="DZ122" s="525"/>
      <c r="EA122" s="525"/>
      <c r="EB122" s="525"/>
      <c r="EC122" s="525"/>
      <c r="ED122" s="525"/>
      <c r="EE122" s="525"/>
      <c r="EF122" s="525"/>
      <c r="EG122" s="525"/>
      <c r="EH122" s="525"/>
      <c r="EI122" s="525"/>
      <c r="EJ122" s="525"/>
      <c r="EK122" s="525"/>
      <c r="EL122" s="525"/>
      <c r="EM122" s="525"/>
      <c r="EN122" s="525"/>
      <c r="EO122" s="525"/>
      <c r="EP122" s="525"/>
      <c r="EQ122" s="525"/>
      <c r="ER122" s="525"/>
      <c r="ES122" s="525"/>
      <c r="ET122" s="525"/>
      <c r="EU122" s="525"/>
      <c r="EV122" s="525"/>
      <c r="EW122" s="525"/>
      <c r="EX122" s="525"/>
      <c r="EY122" s="525"/>
      <c r="EZ122" s="525"/>
      <c r="FA122" s="525"/>
      <c r="FB122" s="525"/>
      <c r="FC122" s="525"/>
      <c r="FD122" s="525"/>
      <c r="FE122" s="525"/>
      <c r="FF122" s="525"/>
      <c r="FG122" s="525"/>
      <c r="FH122" s="525"/>
      <c r="FI122" s="525"/>
      <c r="FJ122" s="525"/>
      <c r="FK122" s="525"/>
      <c r="FL122" s="525"/>
      <c r="FM122" s="525"/>
      <c r="FN122" s="525"/>
      <c r="FO122" s="525"/>
      <c r="FP122" s="525"/>
      <c r="FQ122" s="525"/>
      <c r="FR122" s="525"/>
      <c r="FS122" s="525"/>
      <c r="FT122" s="525"/>
      <c r="FU122" s="525"/>
      <c r="FV122" s="525"/>
      <c r="FW122" s="525"/>
      <c r="FX122" s="525"/>
      <c r="FY122" s="525"/>
      <c r="FZ122" s="525"/>
      <c r="GA122" s="525"/>
      <c r="GB122" s="525"/>
      <c r="GC122" s="525"/>
      <c r="GD122" s="525"/>
      <c r="GE122" s="525"/>
      <c r="GF122" s="525"/>
      <c r="GG122" s="525"/>
      <c r="GH122" s="525"/>
      <c r="GI122" s="525"/>
      <c r="GJ122" s="525"/>
      <c r="GK122" s="525"/>
      <c r="GL122" s="525"/>
      <c r="GM122" s="525"/>
      <c r="GN122" s="525"/>
      <c r="GO122" s="525"/>
      <c r="GP122" s="525"/>
      <c r="GQ122" s="525"/>
      <c r="GR122" s="525"/>
      <c r="GS122" s="525"/>
      <c r="GT122" s="525"/>
      <c r="GU122" s="525"/>
      <c r="GV122" s="525"/>
      <c r="GW122" s="525"/>
      <c r="GX122" s="525"/>
      <c r="GY122" s="525"/>
      <c r="GZ122" s="525"/>
      <c r="HA122" s="525"/>
      <c r="HB122" s="525"/>
      <c r="HC122" s="525"/>
      <c r="HD122" s="525"/>
      <c r="HE122" s="525"/>
      <c r="HF122" s="525"/>
      <c r="HG122" s="525"/>
      <c r="HH122" s="525"/>
      <c r="HI122" s="525"/>
      <c r="HJ122" s="525"/>
      <c r="HK122" s="525"/>
      <c r="HL122" s="525"/>
      <c r="HM122" s="525"/>
      <c r="HN122" s="525"/>
      <c r="HO122" s="525"/>
      <c r="HP122" s="525"/>
      <c r="HQ122" s="525"/>
      <c r="HR122" s="525"/>
      <c r="HS122" s="525"/>
      <c r="HT122" s="525"/>
      <c r="HU122" s="525"/>
      <c r="HV122" s="525"/>
      <c r="HW122" s="525"/>
      <c r="HX122" s="525"/>
      <c r="HY122" s="525"/>
      <c r="HZ122" s="525"/>
      <c r="IA122" s="525"/>
      <c r="IB122" s="525"/>
      <c r="IC122" s="525"/>
      <c r="ID122" s="525"/>
      <c r="IE122" s="525"/>
      <c r="IF122" s="525"/>
      <c r="IG122" s="525"/>
      <c r="IH122" s="525"/>
      <c r="II122" s="525"/>
      <c r="IJ122" s="525"/>
      <c r="IK122" s="525"/>
      <c r="IL122" s="525"/>
      <c r="IM122" s="525"/>
      <c r="IN122" s="525"/>
      <c r="IO122" s="525"/>
      <c r="IP122" s="525"/>
      <c r="IQ122" s="525"/>
      <c r="IR122" s="525"/>
      <c r="IS122" s="525"/>
      <c r="IT122" s="525"/>
      <c r="IU122" s="525"/>
      <c r="IV122" s="525"/>
    </row>
    <row r="123" s="401" customFormat="true" ht="143.1" customHeight="true" spans="1:256">
      <c r="A123" s="466">
        <v>4</v>
      </c>
      <c r="B123" s="467" t="s">
        <v>338</v>
      </c>
      <c r="C123" s="467" t="s">
        <v>25</v>
      </c>
      <c r="D123" s="462" t="s">
        <v>57</v>
      </c>
      <c r="E123" s="467" t="s">
        <v>334</v>
      </c>
      <c r="F123" s="467" t="s">
        <v>59</v>
      </c>
      <c r="G123" s="487" t="s">
        <v>339</v>
      </c>
      <c r="H123" s="488">
        <v>100000</v>
      </c>
      <c r="I123" s="467"/>
      <c r="J123" s="83">
        <v>0</v>
      </c>
      <c r="K123" s="488">
        <v>800</v>
      </c>
      <c r="L123" s="498" t="s">
        <v>61</v>
      </c>
      <c r="M123" s="504">
        <v>0</v>
      </c>
      <c r="N123" s="498">
        <v>700</v>
      </c>
      <c r="O123" s="467">
        <v>20</v>
      </c>
      <c r="P123" s="467" t="s">
        <v>336</v>
      </c>
      <c r="Q123" s="467" t="s">
        <v>326</v>
      </c>
      <c r="R123" s="467" t="s">
        <v>337</v>
      </c>
      <c r="S123" s="525"/>
      <c r="T123" s="525"/>
      <c r="U123" s="525"/>
      <c r="V123" s="525"/>
      <c r="W123" s="525"/>
      <c r="X123" s="525"/>
      <c r="Y123" s="525"/>
      <c r="Z123" s="525"/>
      <c r="AA123" s="525"/>
      <c r="AB123" s="525"/>
      <c r="AC123" s="525"/>
      <c r="AD123" s="525"/>
      <c r="AE123" s="525"/>
      <c r="AF123" s="525"/>
      <c r="AG123" s="525"/>
      <c r="AH123" s="525"/>
      <c r="AI123" s="525"/>
      <c r="AJ123" s="525"/>
      <c r="AK123" s="525"/>
      <c r="AL123" s="525"/>
      <c r="AM123" s="525"/>
      <c r="AN123" s="525"/>
      <c r="AO123" s="525"/>
      <c r="AP123" s="525"/>
      <c r="AQ123" s="525"/>
      <c r="AR123" s="525"/>
      <c r="AS123" s="525"/>
      <c r="AT123" s="525"/>
      <c r="AU123" s="525"/>
      <c r="AV123" s="525"/>
      <c r="AW123" s="525"/>
      <c r="AX123" s="525"/>
      <c r="AY123" s="525"/>
      <c r="AZ123" s="525"/>
      <c r="BA123" s="525"/>
      <c r="BB123" s="525"/>
      <c r="BC123" s="525"/>
      <c r="BD123" s="525"/>
      <c r="BE123" s="525"/>
      <c r="BF123" s="525"/>
      <c r="BG123" s="525"/>
      <c r="BH123" s="525"/>
      <c r="BI123" s="525"/>
      <c r="BJ123" s="525"/>
      <c r="BK123" s="525"/>
      <c r="BL123" s="525"/>
      <c r="BM123" s="525"/>
      <c r="BN123" s="525"/>
      <c r="BO123" s="525"/>
      <c r="BP123" s="525"/>
      <c r="BQ123" s="525"/>
      <c r="BR123" s="525"/>
      <c r="BS123" s="525"/>
      <c r="BT123" s="525"/>
      <c r="BU123" s="525"/>
      <c r="BV123" s="525"/>
      <c r="BW123" s="525"/>
      <c r="BX123" s="525"/>
      <c r="BY123" s="525"/>
      <c r="BZ123" s="525"/>
      <c r="CA123" s="525"/>
      <c r="CB123" s="525"/>
      <c r="CC123" s="525"/>
      <c r="CD123" s="525"/>
      <c r="CE123" s="525"/>
      <c r="CF123" s="525"/>
      <c r="CG123" s="525"/>
      <c r="CH123" s="525"/>
      <c r="CI123" s="525"/>
      <c r="CJ123" s="525"/>
      <c r="CK123" s="525"/>
      <c r="CL123" s="525"/>
      <c r="CM123" s="525"/>
      <c r="CN123" s="525"/>
      <c r="CO123" s="525"/>
      <c r="CP123" s="525"/>
      <c r="CQ123" s="525"/>
      <c r="CR123" s="525"/>
      <c r="CS123" s="525"/>
      <c r="CT123" s="525"/>
      <c r="CU123" s="525"/>
      <c r="CV123" s="525"/>
      <c r="CW123" s="525"/>
      <c r="CX123" s="525"/>
      <c r="CY123" s="525"/>
      <c r="CZ123" s="525"/>
      <c r="DA123" s="525"/>
      <c r="DB123" s="525"/>
      <c r="DC123" s="525"/>
      <c r="DD123" s="525"/>
      <c r="DE123" s="525"/>
      <c r="DF123" s="525"/>
      <c r="DG123" s="525"/>
      <c r="DH123" s="525"/>
      <c r="DI123" s="525"/>
      <c r="DJ123" s="525"/>
      <c r="DK123" s="525"/>
      <c r="DL123" s="525"/>
      <c r="DM123" s="525"/>
      <c r="DN123" s="525"/>
      <c r="DO123" s="525"/>
      <c r="DP123" s="525"/>
      <c r="DQ123" s="525"/>
      <c r="DR123" s="525"/>
      <c r="DS123" s="525"/>
      <c r="DT123" s="525"/>
      <c r="DU123" s="525"/>
      <c r="DV123" s="525"/>
      <c r="DW123" s="525"/>
      <c r="DX123" s="525"/>
      <c r="DY123" s="525"/>
      <c r="DZ123" s="525"/>
      <c r="EA123" s="525"/>
      <c r="EB123" s="525"/>
      <c r="EC123" s="525"/>
      <c r="ED123" s="525"/>
      <c r="EE123" s="525"/>
      <c r="EF123" s="525"/>
      <c r="EG123" s="525"/>
      <c r="EH123" s="525"/>
      <c r="EI123" s="525"/>
      <c r="EJ123" s="525"/>
      <c r="EK123" s="525"/>
      <c r="EL123" s="525"/>
      <c r="EM123" s="525"/>
      <c r="EN123" s="525"/>
      <c r="EO123" s="525"/>
      <c r="EP123" s="525"/>
      <c r="EQ123" s="525"/>
      <c r="ER123" s="525"/>
      <c r="ES123" s="525"/>
      <c r="ET123" s="525"/>
      <c r="EU123" s="525"/>
      <c r="EV123" s="525"/>
      <c r="EW123" s="525"/>
      <c r="EX123" s="525"/>
      <c r="EY123" s="525"/>
      <c r="EZ123" s="525"/>
      <c r="FA123" s="525"/>
      <c r="FB123" s="525"/>
      <c r="FC123" s="525"/>
      <c r="FD123" s="525"/>
      <c r="FE123" s="525"/>
      <c r="FF123" s="525"/>
      <c r="FG123" s="525"/>
      <c r="FH123" s="525"/>
      <c r="FI123" s="525"/>
      <c r="FJ123" s="525"/>
      <c r="FK123" s="525"/>
      <c r="FL123" s="525"/>
      <c r="FM123" s="525"/>
      <c r="FN123" s="525"/>
      <c r="FO123" s="525"/>
      <c r="FP123" s="525"/>
      <c r="FQ123" s="525"/>
      <c r="FR123" s="525"/>
      <c r="FS123" s="525"/>
      <c r="FT123" s="525"/>
      <c r="FU123" s="525"/>
      <c r="FV123" s="525"/>
      <c r="FW123" s="525"/>
      <c r="FX123" s="525"/>
      <c r="FY123" s="525"/>
      <c r="FZ123" s="525"/>
      <c r="GA123" s="525"/>
      <c r="GB123" s="525"/>
      <c r="GC123" s="525"/>
      <c r="GD123" s="525"/>
      <c r="GE123" s="525"/>
      <c r="GF123" s="525"/>
      <c r="GG123" s="525"/>
      <c r="GH123" s="525"/>
      <c r="GI123" s="525"/>
      <c r="GJ123" s="525"/>
      <c r="GK123" s="525"/>
      <c r="GL123" s="525"/>
      <c r="GM123" s="525"/>
      <c r="GN123" s="525"/>
      <c r="GO123" s="525"/>
      <c r="GP123" s="525"/>
      <c r="GQ123" s="525"/>
      <c r="GR123" s="525"/>
      <c r="GS123" s="525"/>
      <c r="GT123" s="525"/>
      <c r="GU123" s="525"/>
      <c r="GV123" s="525"/>
      <c r="GW123" s="525"/>
      <c r="GX123" s="525"/>
      <c r="GY123" s="525"/>
      <c r="GZ123" s="525"/>
      <c r="HA123" s="525"/>
      <c r="HB123" s="525"/>
      <c r="HC123" s="525"/>
      <c r="HD123" s="525"/>
      <c r="HE123" s="525"/>
      <c r="HF123" s="525"/>
      <c r="HG123" s="525"/>
      <c r="HH123" s="525"/>
      <c r="HI123" s="525"/>
      <c r="HJ123" s="525"/>
      <c r="HK123" s="525"/>
      <c r="HL123" s="525"/>
      <c r="HM123" s="525"/>
      <c r="HN123" s="525"/>
      <c r="HO123" s="525"/>
      <c r="HP123" s="525"/>
      <c r="HQ123" s="525"/>
      <c r="HR123" s="525"/>
      <c r="HS123" s="525"/>
      <c r="HT123" s="525"/>
      <c r="HU123" s="525"/>
      <c r="HV123" s="525"/>
      <c r="HW123" s="525"/>
      <c r="HX123" s="525"/>
      <c r="HY123" s="525"/>
      <c r="HZ123" s="525"/>
      <c r="IA123" s="525"/>
      <c r="IB123" s="525"/>
      <c r="IC123" s="525"/>
      <c r="ID123" s="525"/>
      <c r="IE123" s="525"/>
      <c r="IF123" s="525"/>
      <c r="IG123" s="525"/>
      <c r="IH123" s="525"/>
      <c r="II123" s="525"/>
      <c r="IJ123" s="525"/>
      <c r="IK123" s="525"/>
      <c r="IL123" s="525"/>
      <c r="IM123" s="525"/>
      <c r="IN123" s="525"/>
      <c r="IO123" s="525"/>
      <c r="IP123" s="525"/>
      <c r="IQ123" s="525"/>
      <c r="IR123" s="525"/>
      <c r="IS123" s="525"/>
      <c r="IT123" s="525"/>
      <c r="IU123" s="525"/>
      <c r="IV123" s="525"/>
    </row>
    <row r="124" s="401" customFormat="true" ht="93.95" customHeight="true" spans="1:256">
      <c r="A124" s="468"/>
      <c r="B124" s="469"/>
      <c r="C124" s="469"/>
      <c r="D124" s="462"/>
      <c r="E124" s="469"/>
      <c r="F124" s="469"/>
      <c r="G124" s="487"/>
      <c r="H124" s="488"/>
      <c r="I124" s="469"/>
      <c r="J124" s="83"/>
      <c r="K124" s="488"/>
      <c r="L124" s="498" t="s">
        <v>64</v>
      </c>
      <c r="M124" s="504">
        <v>0</v>
      </c>
      <c r="N124" s="498">
        <v>100</v>
      </c>
      <c r="O124" s="469"/>
      <c r="P124" s="469"/>
      <c r="Q124" s="469"/>
      <c r="R124" s="469"/>
      <c r="S124" s="525"/>
      <c r="T124" s="525"/>
      <c r="U124" s="525"/>
      <c r="V124" s="525"/>
      <c r="W124" s="525"/>
      <c r="X124" s="525"/>
      <c r="Y124" s="525"/>
      <c r="Z124" s="525"/>
      <c r="AA124" s="525"/>
      <c r="AB124" s="525"/>
      <c r="AC124" s="525"/>
      <c r="AD124" s="525"/>
      <c r="AE124" s="525"/>
      <c r="AF124" s="525"/>
      <c r="AG124" s="525"/>
      <c r="AH124" s="525"/>
      <c r="AI124" s="525"/>
      <c r="AJ124" s="525"/>
      <c r="AK124" s="525"/>
      <c r="AL124" s="525"/>
      <c r="AM124" s="525"/>
      <c r="AN124" s="525"/>
      <c r="AO124" s="525"/>
      <c r="AP124" s="525"/>
      <c r="AQ124" s="525"/>
      <c r="AR124" s="525"/>
      <c r="AS124" s="525"/>
      <c r="AT124" s="525"/>
      <c r="AU124" s="525"/>
      <c r="AV124" s="525"/>
      <c r="AW124" s="525"/>
      <c r="AX124" s="525"/>
      <c r="AY124" s="525"/>
      <c r="AZ124" s="525"/>
      <c r="BA124" s="525"/>
      <c r="BB124" s="525"/>
      <c r="BC124" s="525"/>
      <c r="BD124" s="525"/>
      <c r="BE124" s="525"/>
      <c r="BF124" s="525"/>
      <c r="BG124" s="525"/>
      <c r="BH124" s="525"/>
      <c r="BI124" s="525"/>
      <c r="BJ124" s="525"/>
      <c r="BK124" s="525"/>
      <c r="BL124" s="525"/>
      <c r="BM124" s="525"/>
      <c r="BN124" s="525"/>
      <c r="BO124" s="525"/>
      <c r="BP124" s="525"/>
      <c r="BQ124" s="525"/>
      <c r="BR124" s="525"/>
      <c r="BS124" s="525"/>
      <c r="BT124" s="525"/>
      <c r="BU124" s="525"/>
      <c r="BV124" s="525"/>
      <c r="BW124" s="525"/>
      <c r="BX124" s="525"/>
      <c r="BY124" s="525"/>
      <c r="BZ124" s="525"/>
      <c r="CA124" s="525"/>
      <c r="CB124" s="525"/>
      <c r="CC124" s="525"/>
      <c r="CD124" s="525"/>
      <c r="CE124" s="525"/>
      <c r="CF124" s="525"/>
      <c r="CG124" s="525"/>
      <c r="CH124" s="525"/>
      <c r="CI124" s="525"/>
      <c r="CJ124" s="525"/>
      <c r="CK124" s="525"/>
      <c r="CL124" s="525"/>
      <c r="CM124" s="525"/>
      <c r="CN124" s="525"/>
      <c r="CO124" s="525"/>
      <c r="CP124" s="525"/>
      <c r="CQ124" s="525"/>
      <c r="CR124" s="525"/>
      <c r="CS124" s="525"/>
      <c r="CT124" s="525"/>
      <c r="CU124" s="525"/>
      <c r="CV124" s="525"/>
      <c r="CW124" s="525"/>
      <c r="CX124" s="525"/>
      <c r="CY124" s="525"/>
      <c r="CZ124" s="525"/>
      <c r="DA124" s="525"/>
      <c r="DB124" s="525"/>
      <c r="DC124" s="525"/>
      <c r="DD124" s="525"/>
      <c r="DE124" s="525"/>
      <c r="DF124" s="525"/>
      <c r="DG124" s="525"/>
      <c r="DH124" s="525"/>
      <c r="DI124" s="525"/>
      <c r="DJ124" s="525"/>
      <c r="DK124" s="525"/>
      <c r="DL124" s="525"/>
      <c r="DM124" s="525"/>
      <c r="DN124" s="525"/>
      <c r="DO124" s="525"/>
      <c r="DP124" s="525"/>
      <c r="DQ124" s="525"/>
      <c r="DR124" s="525"/>
      <c r="DS124" s="525"/>
      <c r="DT124" s="525"/>
      <c r="DU124" s="525"/>
      <c r="DV124" s="525"/>
      <c r="DW124" s="525"/>
      <c r="DX124" s="525"/>
      <c r="DY124" s="525"/>
      <c r="DZ124" s="525"/>
      <c r="EA124" s="525"/>
      <c r="EB124" s="525"/>
      <c r="EC124" s="525"/>
      <c r="ED124" s="525"/>
      <c r="EE124" s="525"/>
      <c r="EF124" s="525"/>
      <c r="EG124" s="525"/>
      <c r="EH124" s="525"/>
      <c r="EI124" s="525"/>
      <c r="EJ124" s="525"/>
      <c r="EK124" s="525"/>
      <c r="EL124" s="525"/>
      <c r="EM124" s="525"/>
      <c r="EN124" s="525"/>
      <c r="EO124" s="525"/>
      <c r="EP124" s="525"/>
      <c r="EQ124" s="525"/>
      <c r="ER124" s="525"/>
      <c r="ES124" s="525"/>
      <c r="ET124" s="525"/>
      <c r="EU124" s="525"/>
      <c r="EV124" s="525"/>
      <c r="EW124" s="525"/>
      <c r="EX124" s="525"/>
      <c r="EY124" s="525"/>
      <c r="EZ124" s="525"/>
      <c r="FA124" s="525"/>
      <c r="FB124" s="525"/>
      <c r="FC124" s="525"/>
      <c r="FD124" s="525"/>
      <c r="FE124" s="525"/>
      <c r="FF124" s="525"/>
      <c r="FG124" s="525"/>
      <c r="FH124" s="525"/>
      <c r="FI124" s="525"/>
      <c r="FJ124" s="525"/>
      <c r="FK124" s="525"/>
      <c r="FL124" s="525"/>
      <c r="FM124" s="525"/>
      <c r="FN124" s="525"/>
      <c r="FO124" s="525"/>
      <c r="FP124" s="525"/>
      <c r="FQ124" s="525"/>
      <c r="FR124" s="525"/>
      <c r="FS124" s="525"/>
      <c r="FT124" s="525"/>
      <c r="FU124" s="525"/>
      <c r="FV124" s="525"/>
      <c r="FW124" s="525"/>
      <c r="FX124" s="525"/>
      <c r="FY124" s="525"/>
      <c r="FZ124" s="525"/>
      <c r="GA124" s="525"/>
      <c r="GB124" s="525"/>
      <c r="GC124" s="525"/>
      <c r="GD124" s="525"/>
      <c r="GE124" s="525"/>
      <c r="GF124" s="525"/>
      <c r="GG124" s="525"/>
      <c r="GH124" s="525"/>
      <c r="GI124" s="525"/>
      <c r="GJ124" s="525"/>
      <c r="GK124" s="525"/>
      <c r="GL124" s="525"/>
      <c r="GM124" s="525"/>
      <c r="GN124" s="525"/>
      <c r="GO124" s="525"/>
      <c r="GP124" s="525"/>
      <c r="GQ124" s="525"/>
      <c r="GR124" s="525"/>
      <c r="GS124" s="525"/>
      <c r="GT124" s="525"/>
      <c r="GU124" s="525"/>
      <c r="GV124" s="525"/>
      <c r="GW124" s="525"/>
      <c r="GX124" s="525"/>
      <c r="GY124" s="525"/>
      <c r="GZ124" s="525"/>
      <c r="HA124" s="525"/>
      <c r="HB124" s="525"/>
      <c r="HC124" s="525"/>
      <c r="HD124" s="525"/>
      <c r="HE124" s="525"/>
      <c r="HF124" s="525"/>
      <c r="HG124" s="525"/>
      <c r="HH124" s="525"/>
      <c r="HI124" s="525"/>
      <c r="HJ124" s="525"/>
      <c r="HK124" s="525"/>
      <c r="HL124" s="525"/>
      <c r="HM124" s="525"/>
      <c r="HN124" s="525"/>
      <c r="HO124" s="525"/>
      <c r="HP124" s="525"/>
      <c r="HQ124" s="525"/>
      <c r="HR124" s="525"/>
      <c r="HS124" s="525"/>
      <c r="HT124" s="525"/>
      <c r="HU124" s="525"/>
      <c r="HV124" s="525"/>
      <c r="HW124" s="525"/>
      <c r="HX124" s="525"/>
      <c r="HY124" s="525"/>
      <c r="HZ124" s="525"/>
      <c r="IA124" s="525"/>
      <c r="IB124" s="525"/>
      <c r="IC124" s="525"/>
      <c r="ID124" s="525"/>
      <c r="IE124" s="525"/>
      <c r="IF124" s="525"/>
      <c r="IG124" s="525"/>
      <c r="IH124" s="525"/>
      <c r="II124" s="525"/>
      <c r="IJ124" s="525"/>
      <c r="IK124" s="525"/>
      <c r="IL124" s="525"/>
      <c r="IM124" s="525"/>
      <c r="IN124" s="525"/>
      <c r="IO124" s="525"/>
      <c r="IP124" s="525"/>
      <c r="IQ124" s="525"/>
      <c r="IR124" s="525"/>
      <c r="IS124" s="525"/>
      <c r="IT124" s="525"/>
      <c r="IU124" s="525"/>
      <c r="IV124" s="525"/>
    </row>
    <row r="125" s="171" customFormat="true" spans="2:16">
      <c r="B125" s="414" t="s">
        <v>340</v>
      </c>
      <c r="D125" s="457">
        <v>2</v>
      </c>
      <c r="H125" s="483"/>
      <c r="I125" s="483"/>
      <c r="J125" s="483"/>
      <c r="K125" s="483">
        <f>SUM(K126:K127)</f>
        <v>1500</v>
      </c>
      <c r="L125" s="483"/>
      <c r="M125" s="483"/>
      <c r="N125" s="483"/>
      <c r="O125" s="483"/>
      <c r="P125" s="483"/>
    </row>
    <row r="126" s="402" customFormat="true" ht="138" customHeight="true" spans="1:38">
      <c r="A126" s="82">
        <v>1</v>
      </c>
      <c r="B126" s="82" t="s">
        <v>341</v>
      </c>
      <c r="C126" s="82" t="s">
        <v>25</v>
      </c>
      <c r="D126" s="82" t="s">
        <v>342</v>
      </c>
      <c r="E126" s="82" t="s">
        <v>342</v>
      </c>
      <c r="F126" s="82" t="s">
        <v>28</v>
      </c>
      <c r="G126" s="82" t="s">
        <v>343</v>
      </c>
      <c r="H126" s="488">
        <v>7900</v>
      </c>
      <c r="I126" s="488">
        <v>100</v>
      </c>
      <c r="J126" s="488">
        <v>0</v>
      </c>
      <c r="K126" s="488">
        <v>1000</v>
      </c>
      <c r="L126" s="488" t="s">
        <v>64</v>
      </c>
      <c r="M126" s="488">
        <v>0</v>
      </c>
      <c r="N126" s="488">
        <v>1000</v>
      </c>
      <c r="O126" s="104">
        <v>200</v>
      </c>
      <c r="P126" s="488" t="s">
        <v>344</v>
      </c>
      <c r="Q126" s="488" t="s">
        <v>345</v>
      </c>
      <c r="R126" s="82" t="s">
        <v>326</v>
      </c>
      <c r="S126" s="82" t="s">
        <v>346</v>
      </c>
      <c r="T126" s="82"/>
      <c r="U126" s="82"/>
      <c r="V126" s="82"/>
      <c r="W126" s="82"/>
      <c r="X126" s="82"/>
      <c r="Y126" s="82"/>
      <c r="Z126" s="82"/>
      <c r="AA126" s="82"/>
      <c r="AB126" s="82"/>
      <c r="AC126" s="82"/>
      <c r="AD126" s="82"/>
      <c r="AE126" s="82"/>
      <c r="AF126" s="82"/>
      <c r="AG126" s="82"/>
      <c r="AH126" s="82"/>
      <c r="AI126" s="82"/>
      <c r="AJ126" s="82"/>
      <c r="AK126" s="82"/>
      <c r="AL126" s="82"/>
    </row>
    <row r="127" s="403" customFormat="true" ht="99.75" spans="1:38">
      <c r="A127" s="456">
        <v>2</v>
      </c>
      <c r="B127" s="456" t="s">
        <v>347</v>
      </c>
      <c r="C127" s="456" t="s">
        <v>25</v>
      </c>
      <c r="D127" s="456" t="s">
        <v>348</v>
      </c>
      <c r="E127" s="456" t="s">
        <v>348</v>
      </c>
      <c r="F127" s="456" t="s">
        <v>87</v>
      </c>
      <c r="G127" s="481" t="s">
        <v>349</v>
      </c>
      <c r="H127" s="482">
        <v>23897</v>
      </c>
      <c r="I127" s="482">
        <v>0</v>
      </c>
      <c r="J127" s="482">
        <v>0</v>
      </c>
      <c r="K127" s="482">
        <v>500</v>
      </c>
      <c r="L127" s="482" t="s">
        <v>64</v>
      </c>
      <c r="M127" s="482">
        <v>0</v>
      </c>
      <c r="N127" s="482">
        <v>500</v>
      </c>
      <c r="O127" s="507">
        <v>50</v>
      </c>
      <c r="P127" s="482" t="s">
        <v>350</v>
      </c>
      <c r="Q127" s="456" t="s">
        <v>351</v>
      </c>
      <c r="R127" s="456" t="s">
        <v>326</v>
      </c>
      <c r="S127" s="456" t="s">
        <v>352</v>
      </c>
      <c r="T127" s="526"/>
      <c r="U127" s="526"/>
      <c r="V127" s="526"/>
      <c r="W127" s="526"/>
      <c r="X127" s="526"/>
      <c r="Y127" s="526"/>
      <c r="Z127" s="526"/>
      <c r="AA127" s="526"/>
      <c r="AB127" s="526"/>
      <c r="AC127" s="526"/>
      <c r="AD127" s="526"/>
      <c r="AE127" s="526"/>
      <c r="AF127" s="526"/>
      <c r="AG127" s="526"/>
      <c r="AH127" s="526"/>
      <c r="AI127" s="526"/>
      <c r="AJ127" s="526"/>
      <c r="AK127" s="526"/>
      <c r="AL127" s="526"/>
    </row>
  </sheetData>
  <mergeCells count="251">
    <mergeCell ref="A1:B1"/>
    <mergeCell ref="A2:R2"/>
    <mergeCell ref="A3:G3"/>
    <mergeCell ref="H4:M4"/>
    <mergeCell ref="A4:A5"/>
    <mergeCell ref="A17:A18"/>
    <mergeCell ref="A19:A20"/>
    <mergeCell ref="A21:A22"/>
    <mergeCell ref="A23:A24"/>
    <mergeCell ref="A25:A26"/>
    <mergeCell ref="A27:A28"/>
    <mergeCell ref="A29:A30"/>
    <mergeCell ref="A36:A40"/>
    <mergeCell ref="A41:A45"/>
    <mergeCell ref="A46:A50"/>
    <mergeCell ref="A58:A59"/>
    <mergeCell ref="A72:A73"/>
    <mergeCell ref="A108:A109"/>
    <mergeCell ref="A121:A122"/>
    <mergeCell ref="A123:A124"/>
    <mergeCell ref="B4:B5"/>
    <mergeCell ref="B17:B18"/>
    <mergeCell ref="B19:B20"/>
    <mergeCell ref="B21:B22"/>
    <mergeCell ref="B23:B24"/>
    <mergeCell ref="B25:B26"/>
    <mergeCell ref="B27:B28"/>
    <mergeCell ref="B29:B30"/>
    <mergeCell ref="B36:B40"/>
    <mergeCell ref="B41:B45"/>
    <mergeCell ref="B46:B50"/>
    <mergeCell ref="B58:B59"/>
    <mergeCell ref="B72:B73"/>
    <mergeCell ref="B108:B109"/>
    <mergeCell ref="B121:B122"/>
    <mergeCell ref="B123:B124"/>
    <mergeCell ref="C4:C5"/>
    <mergeCell ref="C17:C18"/>
    <mergeCell ref="C19:C20"/>
    <mergeCell ref="C21:C22"/>
    <mergeCell ref="C23:C24"/>
    <mergeCell ref="C25:C26"/>
    <mergeCell ref="C27:C28"/>
    <mergeCell ref="C29:C30"/>
    <mergeCell ref="C36:C40"/>
    <mergeCell ref="C41:C45"/>
    <mergeCell ref="C46:C50"/>
    <mergeCell ref="C58:C59"/>
    <mergeCell ref="C72:C73"/>
    <mergeCell ref="C108:C109"/>
    <mergeCell ref="C121:C122"/>
    <mergeCell ref="C123:C124"/>
    <mergeCell ref="D4:D5"/>
    <mergeCell ref="D17:D18"/>
    <mergeCell ref="D19:D20"/>
    <mergeCell ref="D21:D22"/>
    <mergeCell ref="D23:D24"/>
    <mergeCell ref="D25:D26"/>
    <mergeCell ref="D27:D28"/>
    <mergeCell ref="D29:D30"/>
    <mergeCell ref="D36:D40"/>
    <mergeCell ref="D41:D45"/>
    <mergeCell ref="D46:D50"/>
    <mergeCell ref="D58:D59"/>
    <mergeCell ref="D72:D73"/>
    <mergeCell ref="D108:D109"/>
    <mergeCell ref="D121:D122"/>
    <mergeCell ref="D123:D124"/>
    <mergeCell ref="E4:E5"/>
    <mergeCell ref="E17:E18"/>
    <mergeCell ref="E19:E20"/>
    <mergeCell ref="E21:E22"/>
    <mergeCell ref="E23:E24"/>
    <mergeCell ref="E25:E26"/>
    <mergeCell ref="E27:E28"/>
    <mergeCell ref="E29:E30"/>
    <mergeCell ref="E36:E40"/>
    <mergeCell ref="E41:E45"/>
    <mergeCell ref="E46:E50"/>
    <mergeCell ref="E58:E59"/>
    <mergeCell ref="E72:E73"/>
    <mergeCell ref="E108:E109"/>
    <mergeCell ref="E121:E122"/>
    <mergeCell ref="E123:E124"/>
    <mergeCell ref="F4:F5"/>
    <mergeCell ref="F17:F18"/>
    <mergeCell ref="F19:F20"/>
    <mergeCell ref="F21:F22"/>
    <mergeCell ref="F23:F24"/>
    <mergeCell ref="F25:F26"/>
    <mergeCell ref="F27:F28"/>
    <mergeCell ref="F29:F30"/>
    <mergeCell ref="F36:F40"/>
    <mergeCell ref="F41:F45"/>
    <mergeCell ref="F46:F50"/>
    <mergeCell ref="F58:F59"/>
    <mergeCell ref="F72:F73"/>
    <mergeCell ref="F108:F109"/>
    <mergeCell ref="F121:F122"/>
    <mergeCell ref="F123:F124"/>
    <mergeCell ref="G4:G5"/>
    <mergeCell ref="G17:G18"/>
    <mergeCell ref="G19:G20"/>
    <mergeCell ref="G21:G22"/>
    <mergeCell ref="G23:G24"/>
    <mergeCell ref="G25:G26"/>
    <mergeCell ref="G27:G28"/>
    <mergeCell ref="G29:G30"/>
    <mergeCell ref="G36:G40"/>
    <mergeCell ref="G41:G45"/>
    <mergeCell ref="G46:G50"/>
    <mergeCell ref="G58:G59"/>
    <mergeCell ref="G72:G73"/>
    <mergeCell ref="G108:G109"/>
    <mergeCell ref="G121:G122"/>
    <mergeCell ref="G123:G124"/>
    <mergeCell ref="H17:H18"/>
    <mergeCell ref="H19:H20"/>
    <mergeCell ref="H21:H22"/>
    <mergeCell ref="H23:H24"/>
    <mergeCell ref="H25:H26"/>
    <mergeCell ref="H27:H28"/>
    <mergeCell ref="H29:H30"/>
    <mergeCell ref="H36:H40"/>
    <mergeCell ref="H41:H45"/>
    <mergeCell ref="H46:H50"/>
    <mergeCell ref="H58:H59"/>
    <mergeCell ref="H72:H73"/>
    <mergeCell ref="H108:H109"/>
    <mergeCell ref="H121:H122"/>
    <mergeCell ref="H123:H124"/>
    <mergeCell ref="I17:I18"/>
    <mergeCell ref="I19:I20"/>
    <mergeCell ref="I21:I22"/>
    <mergeCell ref="I23:I24"/>
    <mergeCell ref="I25:I26"/>
    <mergeCell ref="I27:I28"/>
    <mergeCell ref="I29:I30"/>
    <mergeCell ref="I36:I40"/>
    <mergeCell ref="I41:I45"/>
    <mergeCell ref="I46:I50"/>
    <mergeCell ref="I58:I59"/>
    <mergeCell ref="I72:I73"/>
    <mergeCell ref="I108:I109"/>
    <mergeCell ref="I121:I122"/>
    <mergeCell ref="I123:I124"/>
    <mergeCell ref="J17:J18"/>
    <mergeCell ref="J19:J20"/>
    <mergeCell ref="J21:J22"/>
    <mergeCell ref="J23:J24"/>
    <mergeCell ref="J25:J26"/>
    <mergeCell ref="J27:J28"/>
    <mergeCell ref="J29:J30"/>
    <mergeCell ref="J36:J40"/>
    <mergeCell ref="J41:J45"/>
    <mergeCell ref="J46:J50"/>
    <mergeCell ref="J58:J59"/>
    <mergeCell ref="J72:J73"/>
    <mergeCell ref="J108:J109"/>
    <mergeCell ref="J121:J122"/>
    <mergeCell ref="J123:J124"/>
    <mergeCell ref="K17:K18"/>
    <mergeCell ref="K19:K20"/>
    <mergeCell ref="K21:K22"/>
    <mergeCell ref="K23:K24"/>
    <mergeCell ref="K25:K26"/>
    <mergeCell ref="K27:K28"/>
    <mergeCell ref="K29:K30"/>
    <mergeCell ref="K36:K40"/>
    <mergeCell ref="K41:K45"/>
    <mergeCell ref="K46:K50"/>
    <mergeCell ref="K58:K59"/>
    <mergeCell ref="K72:K73"/>
    <mergeCell ref="K108:K109"/>
    <mergeCell ref="K121:K122"/>
    <mergeCell ref="K123:K124"/>
    <mergeCell ref="L36:L40"/>
    <mergeCell ref="L41:L45"/>
    <mergeCell ref="L46:L50"/>
    <mergeCell ref="M36:M40"/>
    <mergeCell ref="M41:M45"/>
    <mergeCell ref="M46:M50"/>
    <mergeCell ref="N29:N30"/>
    <mergeCell ref="N36:N40"/>
    <mergeCell ref="N41:N45"/>
    <mergeCell ref="N46:N50"/>
    <mergeCell ref="N58:N59"/>
    <mergeCell ref="O17:O18"/>
    <mergeCell ref="O19:O20"/>
    <mergeCell ref="O21:O22"/>
    <mergeCell ref="O23:O24"/>
    <mergeCell ref="O25:O26"/>
    <mergeCell ref="O27:O28"/>
    <mergeCell ref="O29:O30"/>
    <mergeCell ref="O58:O59"/>
    <mergeCell ref="O72:O73"/>
    <mergeCell ref="O121:O122"/>
    <mergeCell ref="O123:O124"/>
    <mergeCell ref="P17:P18"/>
    <mergeCell ref="P19:P20"/>
    <mergeCell ref="P21:P22"/>
    <mergeCell ref="P23:P24"/>
    <mergeCell ref="P25:P26"/>
    <mergeCell ref="P27:P28"/>
    <mergeCell ref="P29:P30"/>
    <mergeCell ref="P36:P40"/>
    <mergeCell ref="P41:P45"/>
    <mergeCell ref="P46:P50"/>
    <mergeCell ref="P58:P59"/>
    <mergeCell ref="P72:P73"/>
    <mergeCell ref="P108:P109"/>
    <mergeCell ref="P121:P122"/>
    <mergeCell ref="P123:P124"/>
    <mergeCell ref="Q4:Q5"/>
    <mergeCell ref="Q17:Q18"/>
    <mergeCell ref="Q19:Q20"/>
    <mergeCell ref="Q21:Q22"/>
    <mergeCell ref="Q23:Q24"/>
    <mergeCell ref="Q25:Q26"/>
    <mergeCell ref="Q27:Q28"/>
    <mergeCell ref="Q29:Q30"/>
    <mergeCell ref="Q36:Q40"/>
    <mergeCell ref="Q41:Q45"/>
    <mergeCell ref="Q46:Q50"/>
    <mergeCell ref="Q58:Q59"/>
    <mergeCell ref="Q72:Q73"/>
    <mergeCell ref="Q108:Q109"/>
    <mergeCell ref="Q121:Q122"/>
    <mergeCell ref="Q123:Q124"/>
    <mergeCell ref="R4:R5"/>
    <mergeCell ref="R17:R18"/>
    <mergeCell ref="R19:R20"/>
    <mergeCell ref="R21:R22"/>
    <mergeCell ref="R23:R24"/>
    <mergeCell ref="R25:R26"/>
    <mergeCell ref="R27:R28"/>
    <mergeCell ref="R29:R30"/>
    <mergeCell ref="R36:R40"/>
    <mergeCell ref="R41:R45"/>
    <mergeCell ref="R46:R50"/>
    <mergeCell ref="R58:R59"/>
    <mergeCell ref="R72:R73"/>
    <mergeCell ref="R108:R109"/>
    <mergeCell ref="R121:R122"/>
    <mergeCell ref="R123:R124"/>
    <mergeCell ref="S58:S59"/>
    <mergeCell ref="S72:S73"/>
    <mergeCell ref="T58:T59"/>
    <mergeCell ref="T72:T73"/>
    <mergeCell ref="T82:T83"/>
    <mergeCell ref="Z108:Z109"/>
  </mergeCells>
  <pageMargins left="0.707638888888889" right="0.707638888888889" top="0.747916666666667" bottom="0.747916666666667" header="0.313888888888889" footer="0.313888888888889"/>
  <pageSetup paperSize="9" scale="57" orientation="landscape"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U229"/>
  <sheetViews>
    <sheetView zoomScale="60" zoomScaleNormal="60" workbookViewId="0">
      <pane xSplit="1" ySplit="5" topLeftCell="B6" activePane="bottomRight" state="frozen"/>
      <selection/>
      <selection pane="topRight"/>
      <selection pane="bottomLeft"/>
      <selection pane="bottomRight" activeCell="C200" sqref="C200:C204"/>
    </sheetView>
  </sheetViews>
  <sheetFormatPr defaultColWidth="9" defaultRowHeight="14.25"/>
  <cols>
    <col min="1" max="1" width="6.625" style="76" customWidth="true"/>
    <col min="2" max="6" width="10.125" style="76" customWidth="true"/>
    <col min="7" max="7" width="20.625" style="76" customWidth="true"/>
    <col min="8" max="8" width="16.5" style="78" customWidth="true"/>
    <col min="9" max="10" width="14.625" style="78" customWidth="true"/>
    <col min="11" max="11" width="13.875" style="76" customWidth="true"/>
    <col min="12" max="16" width="14.625" style="78" customWidth="true"/>
    <col min="17" max="18" width="14.625" style="76" customWidth="true"/>
    <col min="19" max="19" width="18.125" style="76" customWidth="true"/>
    <col min="20" max="20" width="65.25" style="180" customWidth="true"/>
    <col min="21" max="16384" width="9" style="76"/>
  </cols>
  <sheetData>
    <row r="1" spans="1:1">
      <c r="A1" s="76" t="s">
        <v>0</v>
      </c>
    </row>
    <row r="2" ht="25.5" spans="1:18">
      <c r="A2" s="181" t="s">
        <v>353</v>
      </c>
      <c r="B2" s="181"/>
      <c r="C2" s="181"/>
      <c r="D2" s="181"/>
      <c r="E2" s="181"/>
      <c r="F2" s="181"/>
      <c r="G2" s="181"/>
      <c r="H2" s="181"/>
      <c r="I2" s="181"/>
      <c r="J2" s="181"/>
      <c r="K2" s="181"/>
      <c r="L2" s="181"/>
      <c r="M2" s="181"/>
      <c r="N2" s="181"/>
      <c r="O2" s="181"/>
      <c r="P2" s="181"/>
      <c r="Q2" s="181"/>
      <c r="R2" s="181"/>
    </row>
    <row r="3" spans="18:18">
      <c r="R3" s="74" t="s">
        <v>2</v>
      </c>
    </row>
    <row r="4" s="73" customFormat="true" ht="24.75" customHeight="true" spans="1:20">
      <c r="A4" s="81" t="s">
        <v>3</v>
      </c>
      <c r="B4" s="81" t="s">
        <v>4</v>
      </c>
      <c r="C4" s="81" t="s">
        <v>5</v>
      </c>
      <c r="D4" s="81" t="s">
        <v>6</v>
      </c>
      <c r="E4" s="81" t="s">
        <v>7</v>
      </c>
      <c r="F4" s="81" t="s">
        <v>8</v>
      </c>
      <c r="G4" s="81" t="s">
        <v>9</v>
      </c>
      <c r="H4" s="92" t="s">
        <v>10</v>
      </c>
      <c r="I4" s="92"/>
      <c r="J4" s="92"/>
      <c r="K4" s="92"/>
      <c r="L4" s="92"/>
      <c r="M4" s="92"/>
      <c r="N4" s="92"/>
      <c r="O4" s="92"/>
      <c r="P4" s="92"/>
      <c r="Q4" s="81" t="s">
        <v>11</v>
      </c>
      <c r="R4" s="81" t="s">
        <v>12</v>
      </c>
      <c r="S4" s="81" t="s">
        <v>354</v>
      </c>
      <c r="T4" s="253"/>
    </row>
    <row r="5" s="73" customFormat="true" ht="61.5" customHeight="true" spans="1:20">
      <c r="A5" s="81"/>
      <c r="B5" s="81"/>
      <c r="C5" s="81"/>
      <c r="D5" s="81"/>
      <c r="E5" s="81"/>
      <c r="F5" s="81"/>
      <c r="G5" s="81"/>
      <c r="H5" s="92" t="s">
        <v>13</v>
      </c>
      <c r="I5" s="92" t="s">
        <v>14</v>
      </c>
      <c r="J5" s="92" t="s">
        <v>15</v>
      </c>
      <c r="K5" s="92" t="s">
        <v>16</v>
      </c>
      <c r="L5" s="92" t="s">
        <v>17</v>
      </c>
      <c r="M5" s="92" t="s">
        <v>18</v>
      </c>
      <c r="N5" s="92" t="s">
        <v>19</v>
      </c>
      <c r="O5" s="92" t="s">
        <v>20</v>
      </c>
      <c r="P5" s="92" t="s">
        <v>21</v>
      </c>
      <c r="Q5" s="81"/>
      <c r="R5" s="81"/>
      <c r="S5" s="81"/>
      <c r="T5" s="253"/>
    </row>
    <row r="6" s="74" customFormat="true" spans="1:20">
      <c r="A6" s="182"/>
      <c r="B6" s="182" t="s">
        <v>22</v>
      </c>
      <c r="C6" s="183">
        <f>C7+C15+C33+C35+C41+C44+C119+D130+D133+D146+D153+D225</f>
        <v>92</v>
      </c>
      <c r="D6" s="182"/>
      <c r="E6" s="182"/>
      <c r="F6" s="182"/>
      <c r="G6" s="182"/>
      <c r="H6" s="208">
        <f>SUM(H8:H229)</f>
        <v>2448990.1</v>
      </c>
      <c r="I6" s="208">
        <f>SUM(I8:I229)</f>
        <v>23045</v>
      </c>
      <c r="J6" s="208">
        <f>SUM(J8:J229)</f>
        <v>364052.5</v>
      </c>
      <c r="K6" s="208">
        <f>SUM(K8:K229)</f>
        <v>2550</v>
      </c>
      <c r="L6" s="208"/>
      <c r="M6" s="208"/>
      <c r="N6" s="208"/>
      <c r="O6" s="208"/>
      <c r="P6" s="208"/>
      <c r="Q6" s="182"/>
      <c r="R6" s="182"/>
      <c r="S6" s="182"/>
      <c r="T6" s="253"/>
    </row>
    <row r="7" s="166" customFormat="true" spans="1:20">
      <c r="A7" s="184"/>
      <c r="B7" s="185" t="s">
        <v>355</v>
      </c>
      <c r="C7" s="184">
        <v>4</v>
      </c>
      <c r="D7" s="184"/>
      <c r="E7" s="184"/>
      <c r="F7" s="184"/>
      <c r="G7" s="184"/>
      <c r="H7" s="209"/>
      <c r="I7" s="209"/>
      <c r="J7" s="209"/>
      <c r="K7" s="184"/>
      <c r="L7" s="209"/>
      <c r="M7" s="209"/>
      <c r="N7" s="209"/>
      <c r="O7" s="209"/>
      <c r="P7" s="209"/>
      <c r="Q7" s="184"/>
      <c r="R7" s="184"/>
      <c r="S7" s="184"/>
      <c r="T7" s="254"/>
    </row>
    <row r="8" ht="85.5" spans="1:20">
      <c r="A8" s="2">
        <v>1</v>
      </c>
      <c r="B8" s="2" t="s">
        <v>356</v>
      </c>
      <c r="C8" s="2" t="s">
        <v>25</v>
      </c>
      <c r="D8" s="2" t="s">
        <v>26</v>
      </c>
      <c r="E8" s="2" t="s">
        <v>357</v>
      </c>
      <c r="F8" s="2" t="s">
        <v>358</v>
      </c>
      <c r="G8" s="2" t="s">
        <v>359</v>
      </c>
      <c r="H8" s="104" t="s">
        <v>26</v>
      </c>
      <c r="I8" s="104">
        <v>0</v>
      </c>
      <c r="J8" s="104">
        <v>30000</v>
      </c>
      <c r="K8" s="2">
        <v>0</v>
      </c>
      <c r="L8" s="104" t="s">
        <v>30</v>
      </c>
      <c r="M8" s="104">
        <v>30000</v>
      </c>
      <c r="N8" s="104">
        <v>0</v>
      </c>
      <c r="O8" s="104">
        <v>0</v>
      </c>
      <c r="P8" s="104" t="s">
        <v>360</v>
      </c>
      <c r="Q8" s="2" t="s">
        <v>361</v>
      </c>
      <c r="R8" s="2" t="s">
        <v>362</v>
      </c>
      <c r="S8" s="255" t="s">
        <v>363</v>
      </c>
      <c r="T8" s="180" t="s">
        <v>364</v>
      </c>
    </row>
    <row r="9" ht="69" customHeight="true" spans="1:20">
      <c r="A9" s="2">
        <v>2</v>
      </c>
      <c r="B9" s="2" t="s">
        <v>365</v>
      </c>
      <c r="C9" s="2" t="s">
        <v>25</v>
      </c>
      <c r="D9" s="2" t="s">
        <v>366</v>
      </c>
      <c r="E9" s="2" t="s">
        <v>357</v>
      </c>
      <c r="F9" s="2" t="s">
        <v>28</v>
      </c>
      <c r="G9" s="2" t="s">
        <v>367</v>
      </c>
      <c r="H9" s="104">
        <v>81000</v>
      </c>
      <c r="I9" s="104">
        <v>0</v>
      </c>
      <c r="J9" s="104">
        <v>10000</v>
      </c>
      <c r="K9" s="82">
        <v>0</v>
      </c>
      <c r="L9" s="104" t="s">
        <v>30</v>
      </c>
      <c r="M9" s="104">
        <v>3000</v>
      </c>
      <c r="N9" s="104">
        <v>0</v>
      </c>
      <c r="O9" s="104"/>
      <c r="P9" s="104"/>
      <c r="Q9" s="2" t="s">
        <v>368</v>
      </c>
      <c r="R9" s="2" t="s">
        <v>368</v>
      </c>
      <c r="S9" s="256" t="s">
        <v>363</v>
      </c>
      <c r="T9" s="257" t="s">
        <v>369</v>
      </c>
    </row>
    <row r="10" ht="69" customHeight="true" spans="1:20">
      <c r="A10" s="2"/>
      <c r="B10" s="2"/>
      <c r="C10" s="2"/>
      <c r="D10" s="2"/>
      <c r="E10" s="2"/>
      <c r="F10" s="2"/>
      <c r="G10" s="2"/>
      <c r="H10" s="104"/>
      <c r="I10" s="104"/>
      <c r="J10" s="104"/>
      <c r="K10" s="82"/>
      <c r="L10" s="104" t="s">
        <v>64</v>
      </c>
      <c r="M10" s="104">
        <v>7000</v>
      </c>
      <c r="N10" s="104">
        <v>0</v>
      </c>
      <c r="O10" s="104"/>
      <c r="P10" s="104"/>
      <c r="Q10" s="2"/>
      <c r="R10" s="2"/>
      <c r="S10" s="256"/>
      <c r="T10" s="258"/>
    </row>
    <row r="11" ht="106.5" customHeight="true" spans="1:20">
      <c r="A11" s="2">
        <v>3</v>
      </c>
      <c r="B11" s="2" t="s">
        <v>370</v>
      </c>
      <c r="C11" s="2" t="s">
        <v>25</v>
      </c>
      <c r="D11" s="2" t="s">
        <v>366</v>
      </c>
      <c r="E11" s="2" t="s">
        <v>357</v>
      </c>
      <c r="F11" s="2" t="s">
        <v>34</v>
      </c>
      <c r="G11" s="2" t="s">
        <v>371</v>
      </c>
      <c r="H11" s="104">
        <v>80000</v>
      </c>
      <c r="I11" s="104">
        <v>0</v>
      </c>
      <c r="J11" s="104">
        <v>30000</v>
      </c>
      <c r="K11" s="82">
        <v>0</v>
      </c>
      <c r="L11" s="104" t="s">
        <v>30</v>
      </c>
      <c r="M11" s="104">
        <v>9000</v>
      </c>
      <c r="N11" s="104"/>
      <c r="O11" s="104"/>
      <c r="P11" s="104"/>
      <c r="Q11" s="2" t="s">
        <v>368</v>
      </c>
      <c r="R11" s="2" t="s">
        <v>368</v>
      </c>
      <c r="S11" s="2" t="s">
        <v>363</v>
      </c>
      <c r="T11" s="257" t="s">
        <v>372</v>
      </c>
    </row>
    <row r="12" ht="106.5" customHeight="true" spans="1:20">
      <c r="A12" s="2"/>
      <c r="B12" s="2"/>
      <c r="C12" s="2"/>
      <c r="D12" s="2"/>
      <c r="E12" s="2"/>
      <c r="F12" s="2"/>
      <c r="G12" s="2"/>
      <c r="H12" s="104"/>
      <c r="I12" s="104"/>
      <c r="J12" s="104"/>
      <c r="K12" s="82"/>
      <c r="L12" s="104" t="s">
        <v>64</v>
      </c>
      <c r="M12" s="104">
        <v>21000</v>
      </c>
      <c r="N12" s="104"/>
      <c r="O12" s="104"/>
      <c r="P12" s="104"/>
      <c r="Q12" s="2"/>
      <c r="R12" s="2"/>
      <c r="S12" s="2"/>
      <c r="T12" s="258"/>
    </row>
    <row r="13" ht="44.25" customHeight="true" spans="1:20">
      <c r="A13" s="2">
        <v>4</v>
      </c>
      <c r="B13" s="2" t="s">
        <v>373</v>
      </c>
      <c r="C13" s="2" t="s">
        <v>25</v>
      </c>
      <c r="D13" s="2" t="s">
        <v>366</v>
      </c>
      <c r="E13" s="2" t="s">
        <v>357</v>
      </c>
      <c r="F13" s="2" t="s">
        <v>34</v>
      </c>
      <c r="G13" s="2" t="s">
        <v>374</v>
      </c>
      <c r="H13" s="104">
        <v>30800</v>
      </c>
      <c r="I13" s="104">
        <v>0</v>
      </c>
      <c r="J13" s="104">
        <v>5000</v>
      </c>
      <c r="K13" s="82">
        <v>0</v>
      </c>
      <c r="L13" s="104" t="s">
        <v>30</v>
      </c>
      <c r="M13" s="104">
        <v>1500</v>
      </c>
      <c r="N13" s="104">
        <v>0</v>
      </c>
      <c r="O13" s="104"/>
      <c r="P13" s="104"/>
      <c r="Q13" s="2" t="s">
        <v>368</v>
      </c>
      <c r="R13" s="2"/>
      <c r="S13" s="2" t="s">
        <v>363</v>
      </c>
      <c r="T13" s="257" t="s">
        <v>375</v>
      </c>
    </row>
    <row r="14" ht="44.25" customHeight="true" spans="1:20">
      <c r="A14" s="2"/>
      <c r="B14" s="2"/>
      <c r="C14" s="2"/>
      <c r="D14" s="2"/>
      <c r="E14" s="2"/>
      <c r="F14" s="2"/>
      <c r="G14" s="2"/>
      <c r="H14" s="104"/>
      <c r="I14" s="104"/>
      <c r="J14" s="104"/>
      <c r="K14" s="82"/>
      <c r="L14" s="104" t="s">
        <v>64</v>
      </c>
      <c r="M14" s="104">
        <v>3500</v>
      </c>
      <c r="N14" s="104">
        <v>0</v>
      </c>
      <c r="O14" s="104"/>
      <c r="P14" s="104"/>
      <c r="Q14" s="2"/>
      <c r="R14" s="2"/>
      <c r="S14" s="2"/>
      <c r="T14" s="258"/>
    </row>
    <row r="15" s="166" customFormat="true" ht="28.5" spans="1:20">
      <c r="A15" s="184"/>
      <c r="B15" s="186" t="s">
        <v>376</v>
      </c>
      <c r="C15" s="184">
        <v>20</v>
      </c>
      <c r="D15" s="184"/>
      <c r="E15" s="184"/>
      <c r="F15" s="184"/>
      <c r="G15" s="184"/>
      <c r="H15" s="209"/>
      <c r="I15" s="209"/>
      <c r="J15" s="209"/>
      <c r="K15" s="184"/>
      <c r="L15" s="209"/>
      <c r="M15" s="209"/>
      <c r="N15" s="209"/>
      <c r="O15" s="209"/>
      <c r="P15" s="209"/>
      <c r="Q15" s="184"/>
      <c r="R15" s="184"/>
      <c r="S15" s="184"/>
      <c r="T15" s="254"/>
    </row>
    <row r="16" s="73" customFormat="true" ht="121.5" customHeight="true" spans="1:20">
      <c r="A16" s="187">
        <v>1</v>
      </c>
      <c r="B16" s="187" t="s">
        <v>377</v>
      </c>
      <c r="C16" s="187" t="s">
        <v>25</v>
      </c>
      <c r="D16" s="187" t="s">
        <v>378</v>
      </c>
      <c r="E16" s="187" t="s">
        <v>379</v>
      </c>
      <c r="F16" s="187" t="s">
        <v>28</v>
      </c>
      <c r="G16" s="187" t="s">
        <v>380</v>
      </c>
      <c r="H16" s="210">
        <v>5000</v>
      </c>
      <c r="I16" s="210">
        <v>0</v>
      </c>
      <c r="J16" s="210">
        <v>5000</v>
      </c>
      <c r="K16" s="223">
        <v>0</v>
      </c>
      <c r="L16" s="210" t="s">
        <v>64</v>
      </c>
      <c r="M16" s="210">
        <v>5000</v>
      </c>
      <c r="N16" s="210">
        <v>0</v>
      </c>
      <c r="O16" s="210"/>
      <c r="P16" s="183"/>
      <c r="Q16" s="187" t="s">
        <v>276</v>
      </c>
      <c r="R16" s="187" t="s">
        <v>381</v>
      </c>
      <c r="S16" s="248" t="s">
        <v>382</v>
      </c>
      <c r="T16" s="253"/>
    </row>
    <row r="17" s="73" customFormat="true" ht="99.75" spans="1:20">
      <c r="A17" s="187">
        <v>2</v>
      </c>
      <c r="B17" s="188" t="s">
        <v>383</v>
      </c>
      <c r="C17" s="188" t="s">
        <v>25</v>
      </c>
      <c r="D17" s="189" t="s">
        <v>131</v>
      </c>
      <c r="E17" s="188" t="s">
        <v>27</v>
      </c>
      <c r="F17" s="188" t="s">
        <v>39</v>
      </c>
      <c r="G17" s="189" t="s">
        <v>384</v>
      </c>
      <c r="H17" s="210">
        <v>4088</v>
      </c>
      <c r="I17" s="210">
        <v>0</v>
      </c>
      <c r="J17" s="210">
        <v>4088</v>
      </c>
      <c r="K17" s="1">
        <v>0</v>
      </c>
      <c r="L17" s="210" t="s">
        <v>64</v>
      </c>
      <c r="M17" s="210">
        <v>0</v>
      </c>
      <c r="N17" s="210">
        <v>0</v>
      </c>
      <c r="O17" s="210">
        <v>0</v>
      </c>
      <c r="P17" s="183"/>
      <c r="Q17" s="188"/>
      <c r="R17" s="188"/>
      <c r="S17" s="248" t="s">
        <v>385</v>
      </c>
      <c r="T17" s="253"/>
    </row>
    <row r="18" s="167" customFormat="true" ht="57" spans="1:20">
      <c r="A18" s="187">
        <v>3</v>
      </c>
      <c r="B18" s="190" t="s">
        <v>386</v>
      </c>
      <c r="C18" s="191" t="s">
        <v>25</v>
      </c>
      <c r="D18" s="191" t="s">
        <v>323</v>
      </c>
      <c r="E18" s="191" t="s">
        <v>387</v>
      </c>
      <c r="F18" s="190" t="s">
        <v>34</v>
      </c>
      <c r="G18" s="211"/>
      <c r="H18" s="212"/>
      <c r="I18" s="212"/>
      <c r="J18" s="212">
        <v>8000</v>
      </c>
      <c r="K18" s="1">
        <v>0</v>
      </c>
      <c r="L18" s="210" t="s">
        <v>64</v>
      </c>
      <c r="M18" s="212">
        <v>8000</v>
      </c>
      <c r="N18" s="212">
        <v>0</v>
      </c>
      <c r="O18" s="212"/>
      <c r="P18" s="212"/>
      <c r="Q18" s="259"/>
      <c r="R18" s="259"/>
      <c r="S18" s="260" t="s">
        <v>388</v>
      </c>
      <c r="T18" s="261"/>
    </row>
    <row r="19" ht="57" spans="1:20">
      <c r="A19" s="187">
        <v>4</v>
      </c>
      <c r="B19" s="104" t="s">
        <v>389</v>
      </c>
      <c r="C19" s="104" t="s">
        <v>25</v>
      </c>
      <c r="D19" s="104" t="s">
        <v>390</v>
      </c>
      <c r="E19" s="104" t="s">
        <v>390</v>
      </c>
      <c r="F19" s="104" t="s">
        <v>46</v>
      </c>
      <c r="G19" s="213" t="s">
        <v>391</v>
      </c>
      <c r="H19" s="104">
        <v>800</v>
      </c>
      <c r="I19" s="104">
        <v>0</v>
      </c>
      <c r="J19" s="104">
        <v>800</v>
      </c>
      <c r="K19" s="104">
        <v>800</v>
      </c>
      <c r="L19" s="104" t="s">
        <v>392</v>
      </c>
      <c r="M19" s="104">
        <v>800</v>
      </c>
      <c r="N19" s="104">
        <v>800</v>
      </c>
      <c r="O19" s="239"/>
      <c r="P19" s="104"/>
      <c r="Q19" s="104" t="s">
        <v>276</v>
      </c>
      <c r="R19" s="104" t="s">
        <v>381</v>
      </c>
      <c r="S19" s="262" t="s">
        <v>393</v>
      </c>
      <c r="T19" s="262"/>
    </row>
    <row r="20" ht="71.25" spans="1:20">
      <c r="A20" s="187">
        <v>5</v>
      </c>
      <c r="B20" s="104" t="s">
        <v>394</v>
      </c>
      <c r="C20" s="104" t="s">
        <v>25</v>
      </c>
      <c r="D20" s="104" t="s">
        <v>390</v>
      </c>
      <c r="E20" s="104" t="s">
        <v>137</v>
      </c>
      <c r="F20" s="104" t="s">
        <v>46</v>
      </c>
      <c r="G20" s="104" t="s">
        <v>395</v>
      </c>
      <c r="H20" s="104">
        <v>150</v>
      </c>
      <c r="I20" s="104">
        <v>0</v>
      </c>
      <c r="J20" s="104">
        <v>150</v>
      </c>
      <c r="K20" s="104">
        <v>150</v>
      </c>
      <c r="L20" s="104" t="s">
        <v>392</v>
      </c>
      <c r="M20" s="104">
        <v>150</v>
      </c>
      <c r="N20" s="104">
        <v>150</v>
      </c>
      <c r="O20" s="239"/>
      <c r="P20" s="104"/>
      <c r="Q20" s="104" t="s">
        <v>276</v>
      </c>
      <c r="R20" s="104" t="s">
        <v>381</v>
      </c>
      <c r="S20" s="262" t="s">
        <v>393</v>
      </c>
      <c r="T20" s="262"/>
    </row>
    <row r="21" ht="57" spans="1:20">
      <c r="A21" s="187">
        <v>6</v>
      </c>
      <c r="B21" s="104" t="s">
        <v>396</v>
      </c>
      <c r="C21" s="104" t="s">
        <v>25</v>
      </c>
      <c r="D21" s="104" t="s">
        <v>390</v>
      </c>
      <c r="E21" s="104" t="s">
        <v>137</v>
      </c>
      <c r="F21" s="104" t="s">
        <v>46</v>
      </c>
      <c r="G21" s="104" t="s">
        <v>397</v>
      </c>
      <c r="H21" s="104">
        <v>800</v>
      </c>
      <c r="I21" s="104">
        <v>0</v>
      </c>
      <c r="J21" s="104">
        <v>800</v>
      </c>
      <c r="K21" s="104">
        <v>800</v>
      </c>
      <c r="L21" s="104" t="s">
        <v>392</v>
      </c>
      <c r="M21" s="104">
        <v>800</v>
      </c>
      <c r="N21" s="104">
        <v>800</v>
      </c>
      <c r="O21" s="239"/>
      <c r="P21" s="104"/>
      <c r="Q21" s="104" t="s">
        <v>276</v>
      </c>
      <c r="R21" s="104" t="s">
        <v>381</v>
      </c>
      <c r="S21" s="262" t="s">
        <v>393</v>
      </c>
      <c r="T21" s="262"/>
    </row>
    <row r="22" ht="66" customHeight="true" spans="1:20">
      <c r="A22" s="187">
        <v>7</v>
      </c>
      <c r="B22" s="192" t="s">
        <v>398</v>
      </c>
      <c r="C22" s="104" t="s">
        <v>25</v>
      </c>
      <c r="D22" s="104" t="s">
        <v>399</v>
      </c>
      <c r="E22" s="104" t="s">
        <v>91</v>
      </c>
      <c r="F22" s="104" t="s">
        <v>34</v>
      </c>
      <c r="G22" s="104" t="s">
        <v>400</v>
      </c>
      <c r="H22" s="104">
        <v>450</v>
      </c>
      <c r="I22" s="104">
        <v>0</v>
      </c>
      <c r="J22" s="104">
        <v>450</v>
      </c>
      <c r="K22" s="100">
        <v>0</v>
      </c>
      <c r="L22" s="104" t="s">
        <v>392</v>
      </c>
      <c r="M22" s="104">
        <v>450</v>
      </c>
      <c r="N22" s="100">
        <v>0</v>
      </c>
      <c r="O22" s="239"/>
      <c r="P22" s="104"/>
      <c r="Q22" s="104" t="s">
        <v>401</v>
      </c>
      <c r="R22" s="104" t="s">
        <v>402</v>
      </c>
      <c r="S22" s="262" t="s">
        <v>393</v>
      </c>
      <c r="T22" s="262"/>
    </row>
    <row r="23" s="168" customFormat="true" ht="114" spans="1:20">
      <c r="A23" s="187">
        <v>8</v>
      </c>
      <c r="B23" s="193" t="s">
        <v>403</v>
      </c>
      <c r="C23" s="187" t="s">
        <v>25</v>
      </c>
      <c r="D23" s="187" t="s">
        <v>399</v>
      </c>
      <c r="E23" s="187" t="s">
        <v>91</v>
      </c>
      <c r="F23" s="187" t="s">
        <v>34</v>
      </c>
      <c r="G23" s="187" t="s">
        <v>404</v>
      </c>
      <c r="H23" s="187">
        <v>170</v>
      </c>
      <c r="I23" s="187">
        <v>0</v>
      </c>
      <c r="J23" s="187">
        <v>170</v>
      </c>
      <c r="K23" s="224">
        <v>0</v>
      </c>
      <c r="L23" s="187" t="s">
        <v>392</v>
      </c>
      <c r="M23" s="187">
        <v>170</v>
      </c>
      <c r="N23" s="224">
        <v>0</v>
      </c>
      <c r="O23" s="240"/>
      <c r="P23" s="187"/>
      <c r="Q23" s="187" t="s">
        <v>401</v>
      </c>
      <c r="R23" s="187" t="s">
        <v>405</v>
      </c>
      <c r="S23" s="263" t="s">
        <v>393</v>
      </c>
      <c r="T23" s="263"/>
    </row>
    <row r="24" s="168" customFormat="true" ht="85.5" spans="1:20">
      <c r="A24" s="187">
        <v>9</v>
      </c>
      <c r="B24" s="193" t="s">
        <v>406</v>
      </c>
      <c r="C24" s="187" t="s">
        <v>25</v>
      </c>
      <c r="D24" s="187" t="s">
        <v>399</v>
      </c>
      <c r="E24" s="187" t="s">
        <v>91</v>
      </c>
      <c r="F24" s="187" t="s">
        <v>34</v>
      </c>
      <c r="G24" s="187" t="s">
        <v>407</v>
      </c>
      <c r="H24" s="187">
        <v>175</v>
      </c>
      <c r="I24" s="187">
        <v>0</v>
      </c>
      <c r="J24" s="187">
        <v>175</v>
      </c>
      <c r="K24" s="224">
        <v>0</v>
      </c>
      <c r="L24" s="187" t="s">
        <v>392</v>
      </c>
      <c r="M24" s="187">
        <v>175</v>
      </c>
      <c r="N24" s="224">
        <v>0</v>
      </c>
      <c r="O24" s="240"/>
      <c r="P24" s="187"/>
      <c r="Q24" s="187" t="s">
        <v>401</v>
      </c>
      <c r="R24" s="187" t="s">
        <v>408</v>
      </c>
      <c r="S24" s="263" t="s">
        <v>393</v>
      </c>
      <c r="T24" s="263"/>
    </row>
    <row r="25" s="168" customFormat="true" ht="71.25" spans="1:20">
      <c r="A25" s="187">
        <v>10</v>
      </c>
      <c r="B25" s="193" t="s">
        <v>409</v>
      </c>
      <c r="C25" s="187" t="s">
        <v>25</v>
      </c>
      <c r="D25" s="187" t="s">
        <v>399</v>
      </c>
      <c r="E25" s="187" t="s">
        <v>91</v>
      </c>
      <c r="F25" s="187" t="s">
        <v>34</v>
      </c>
      <c r="G25" s="187" t="s">
        <v>410</v>
      </c>
      <c r="H25" s="187">
        <v>15</v>
      </c>
      <c r="I25" s="187">
        <v>0</v>
      </c>
      <c r="J25" s="187">
        <v>15</v>
      </c>
      <c r="K25" s="224">
        <v>0</v>
      </c>
      <c r="L25" s="187" t="s">
        <v>392</v>
      </c>
      <c r="M25" s="187">
        <v>15</v>
      </c>
      <c r="N25" s="224">
        <v>0</v>
      </c>
      <c r="O25" s="240"/>
      <c r="P25" s="187"/>
      <c r="Q25" s="187" t="s">
        <v>401</v>
      </c>
      <c r="R25" s="187" t="s">
        <v>411</v>
      </c>
      <c r="S25" s="263" t="s">
        <v>393</v>
      </c>
      <c r="T25" s="263"/>
    </row>
    <row r="26" ht="66" customHeight="true" spans="1:20">
      <c r="A26" s="187">
        <v>11</v>
      </c>
      <c r="B26" s="192" t="s">
        <v>412</v>
      </c>
      <c r="C26" s="104" t="s">
        <v>25</v>
      </c>
      <c r="D26" s="104" t="s">
        <v>399</v>
      </c>
      <c r="E26" s="104" t="s">
        <v>91</v>
      </c>
      <c r="F26" s="104" t="s">
        <v>34</v>
      </c>
      <c r="G26" s="104" t="s">
        <v>413</v>
      </c>
      <c r="H26" s="104">
        <v>15</v>
      </c>
      <c r="I26" s="104">
        <v>0</v>
      </c>
      <c r="J26" s="104">
        <v>15</v>
      </c>
      <c r="K26" s="100">
        <v>0</v>
      </c>
      <c r="L26" s="104" t="s">
        <v>392</v>
      </c>
      <c r="M26" s="104">
        <v>15</v>
      </c>
      <c r="N26" s="100">
        <v>0</v>
      </c>
      <c r="O26" s="239"/>
      <c r="P26" s="104"/>
      <c r="Q26" s="104" t="s">
        <v>401</v>
      </c>
      <c r="R26" s="104" t="s">
        <v>414</v>
      </c>
      <c r="S26" s="262" t="s">
        <v>393</v>
      </c>
      <c r="T26" s="262"/>
    </row>
    <row r="27" ht="66" customHeight="true" spans="1:20">
      <c r="A27" s="187">
        <v>12</v>
      </c>
      <c r="B27" s="192" t="s">
        <v>415</v>
      </c>
      <c r="C27" s="104" t="s">
        <v>25</v>
      </c>
      <c r="D27" s="104" t="s">
        <v>399</v>
      </c>
      <c r="E27" s="104" t="s">
        <v>91</v>
      </c>
      <c r="F27" s="104" t="s">
        <v>34</v>
      </c>
      <c r="G27" s="104" t="s">
        <v>416</v>
      </c>
      <c r="H27" s="104">
        <v>125</v>
      </c>
      <c r="I27" s="104">
        <v>0</v>
      </c>
      <c r="J27" s="104">
        <v>125</v>
      </c>
      <c r="K27" s="100">
        <v>0</v>
      </c>
      <c r="L27" s="104" t="s">
        <v>392</v>
      </c>
      <c r="M27" s="104">
        <v>125</v>
      </c>
      <c r="N27" s="100">
        <v>0</v>
      </c>
      <c r="O27" s="239"/>
      <c r="P27" s="104"/>
      <c r="Q27" s="104" t="s">
        <v>401</v>
      </c>
      <c r="R27" s="104" t="s">
        <v>417</v>
      </c>
      <c r="S27" s="262" t="s">
        <v>393</v>
      </c>
      <c r="T27" s="262"/>
    </row>
    <row r="28" s="168" customFormat="true" ht="71.25" spans="1:20">
      <c r="A28" s="187">
        <v>13</v>
      </c>
      <c r="B28" s="193" t="s">
        <v>418</v>
      </c>
      <c r="C28" s="187" t="s">
        <v>25</v>
      </c>
      <c r="D28" s="187" t="s">
        <v>399</v>
      </c>
      <c r="E28" s="187" t="s">
        <v>91</v>
      </c>
      <c r="F28" s="187" t="s">
        <v>34</v>
      </c>
      <c r="G28" s="187" t="s">
        <v>419</v>
      </c>
      <c r="H28" s="187">
        <v>137</v>
      </c>
      <c r="I28" s="187">
        <v>0</v>
      </c>
      <c r="J28" s="187">
        <v>137</v>
      </c>
      <c r="K28" s="224">
        <v>0</v>
      </c>
      <c r="L28" s="187" t="s">
        <v>392</v>
      </c>
      <c r="M28" s="187">
        <v>137</v>
      </c>
      <c r="N28" s="224">
        <v>0</v>
      </c>
      <c r="O28" s="240"/>
      <c r="P28" s="187"/>
      <c r="Q28" s="187" t="s">
        <v>401</v>
      </c>
      <c r="R28" s="187" t="s">
        <v>420</v>
      </c>
      <c r="S28" s="263" t="s">
        <v>393</v>
      </c>
      <c r="T28" s="263"/>
    </row>
    <row r="29" ht="71.25" spans="1:20">
      <c r="A29" s="187">
        <v>14</v>
      </c>
      <c r="B29" s="192" t="s">
        <v>421</v>
      </c>
      <c r="C29" s="104" t="s">
        <v>25</v>
      </c>
      <c r="D29" s="104" t="s">
        <v>399</v>
      </c>
      <c r="E29" s="104" t="s">
        <v>91</v>
      </c>
      <c r="F29" s="104" t="s">
        <v>34</v>
      </c>
      <c r="G29" s="104" t="s">
        <v>422</v>
      </c>
      <c r="H29" s="104">
        <v>16</v>
      </c>
      <c r="I29" s="104">
        <v>0</v>
      </c>
      <c r="J29" s="104">
        <v>16</v>
      </c>
      <c r="K29" s="100">
        <v>0</v>
      </c>
      <c r="L29" s="104" t="s">
        <v>392</v>
      </c>
      <c r="M29" s="104">
        <v>16</v>
      </c>
      <c r="N29" s="100">
        <v>0</v>
      </c>
      <c r="O29" s="239"/>
      <c r="P29" s="104"/>
      <c r="Q29" s="104" t="s">
        <v>423</v>
      </c>
      <c r="R29" s="104" t="s">
        <v>424</v>
      </c>
      <c r="S29" s="262" t="s">
        <v>393</v>
      </c>
      <c r="T29" s="262"/>
    </row>
    <row r="30" ht="42.75" spans="1:20">
      <c r="A30" s="187">
        <v>15</v>
      </c>
      <c r="B30" s="192" t="s">
        <v>425</v>
      </c>
      <c r="C30" s="104" t="s">
        <v>25</v>
      </c>
      <c r="D30" s="104" t="s">
        <v>399</v>
      </c>
      <c r="E30" s="104" t="s">
        <v>91</v>
      </c>
      <c r="F30" s="104" t="s">
        <v>34</v>
      </c>
      <c r="G30" s="104" t="s">
        <v>426</v>
      </c>
      <c r="H30" s="104">
        <v>24</v>
      </c>
      <c r="I30" s="104">
        <v>0</v>
      </c>
      <c r="J30" s="104">
        <v>24</v>
      </c>
      <c r="K30" s="100">
        <v>0</v>
      </c>
      <c r="L30" s="104" t="s">
        <v>392</v>
      </c>
      <c r="M30" s="104">
        <v>24</v>
      </c>
      <c r="N30" s="100">
        <v>0</v>
      </c>
      <c r="O30" s="239"/>
      <c r="P30" s="104"/>
      <c r="Q30" s="104" t="s">
        <v>401</v>
      </c>
      <c r="R30" s="104" t="s">
        <v>427</v>
      </c>
      <c r="S30" s="262" t="s">
        <v>393</v>
      </c>
      <c r="T30" s="262"/>
    </row>
    <row r="31" ht="126" customHeight="true" spans="1:20">
      <c r="A31" s="187">
        <v>19</v>
      </c>
      <c r="B31" s="104" t="s">
        <v>428</v>
      </c>
      <c r="C31" s="104" t="s">
        <v>25</v>
      </c>
      <c r="D31" s="104" t="s">
        <v>429</v>
      </c>
      <c r="E31" s="104" t="s">
        <v>205</v>
      </c>
      <c r="F31" s="104" t="s">
        <v>28</v>
      </c>
      <c r="G31" s="104" t="s">
        <v>430</v>
      </c>
      <c r="H31" s="104">
        <v>800</v>
      </c>
      <c r="I31" s="104">
        <v>0</v>
      </c>
      <c r="J31" s="104">
        <v>800</v>
      </c>
      <c r="K31" s="104">
        <v>800</v>
      </c>
      <c r="L31" s="104" t="s">
        <v>392</v>
      </c>
      <c r="M31" s="104">
        <v>800</v>
      </c>
      <c r="N31" s="104">
        <v>800</v>
      </c>
      <c r="O31" s="239"/>
      <c r="P31" s="104"/>
      <c r="Q31" s="104" t="s">
        <v>276</v>
      </c>
      <c r="R31" s="104" t="s">
        <v>381</v>
      </c>
      <c r="S31" s="262" t="s">
        <v>431</v>
      </c>
      <c r="T31" s="262"/>
    </row>
    <row r="32" s="167" customFormat="true" ht="63.75" customHeight="true" spans="1:23">
      <c r="A32" s="187">
        <v>20</v>
      </c>
      <c r="B32" s="188" t="s">
        <v>432</v>
      </c>
      <c r="C32" s="188" t="s">
        <v>25</v>
      </c>
      <c r="D32" s="189" t="s">
        <v>131</v>
      </c>
      <c r="E32" s="188" t="s">
        <v>27</v>
      </c>
      <c r="F32" s="188" t="s">
        <v>39</v>
      </c>
      <c r="G32" s="189" t="s">
        <v>433</v>
      </c>
      <c r="H32" s="189">
        <v>1938</v>
      </c>
      <c r="I32" s="187">
        <v>38</v>
      </c>
      <c r="J32" s="212">
        <v>1900</v>
      </c>
      <c r="K32" s="1">
        <v>0</v>
      </c>
      <c r="L32" s="187" t="s">
        <v>64</v>
      </c>
      <c r="M32" s="188"/>
      <c r="N32" s="187"/>
      <c r="O32" s="187">
        <v>0</v>
      </c>
      <c r="P32" s="187">
        <v>0</v>
      </c>
      <c r="Q32" s="187">
        <v>0</v>
      </c>
      <c r="R32" s="187"/>
      <c r="S32" s="264" t="s">
        <v>434</v>
      </c>
      <c r="T32" s="264"/>
      <c r="U32" s="188"/>
      <c r="V32" s="272"/>
      <c r="W32" s="168"/>
    </row>
    <row r="33" s="166" customFormat="true" spans="1:20">
      <c r="A33" s="184"/>
      <c r="B33" s="186" t="s">
        <v>435</v>
      </c>
      <c r="C33" s="184">
        <v>1</v>
      </c>
      <c r="D33" s="184"/>
      <c r="E33" s="184"/>
      <c r="F33" s="184"/>
      <c r="G33" s="184"/>
      <c r="H33" s="209"/>
      <c r="I33" s="209"/>
      <c r="J33" s="209"/>
      <c r="K33" s="184"/>
      <c r="L33" s="209"/>
      <c r="M33" s="209"/>
      <c r="N33" s="209"/>
      <c r="O33" s="209"/>
      <c r="P33" s="209"/>
      <c r="Q33" s="184"/>
      <c r="R33" s="184"/>
      <c r="S33" s="184"/>
      <c r="T33" s="254"/>
    </row>
    <row r="34" s="169" customFormat="true" ht="98.25" customHeight="true" spans="1:125">
      <c r="A34" s="194">
        <v>1</v>
      </c>
      <c r="B34" s="195" t="s">
        <v>436</v>
      </c>
      <c r="C34" s="195" t="s">
        <v>25</v>
      </c>
      <c r="D34" s="196" t="s">
        <v>85</v>
      </c>
      <c r="E34" s="214" t="s">
        <v>86</v>
      </c>
      <c r="F34" s="214" t="s">
        <v>87</v>
      </c>
      <c r="G34" s="195" t="s">
        <v>437</v>
      </c>
      <c r="H34" s="215">
        <v>403</v>
      </c>
      <c r="I34" s="225">
        <v>0</v>
      </c>
      <c r="J34" s="215">
        <v>403</v>
      </c>
      <c r="K34" s="215">
        <v>0</v>
      </c>
      <c r="L34" s="226" t="s">
        <v>64</v>
      </c>
      <c r="M34" s="215">
        <v>403</v>
      </c>
      <c r="N34" s="215">
        <v>403</v>
      </c>
      <c r="O34" s="98">
        <v>0</v>
      </c>
      <c r="P34" s="215"/>
      <c r="Q34" s="196" t="s">
        <v>44</v>
      </c>
      <c r="R34" s="196" t="s">
        <v>438</v>
      </c>
      <c r="S34" s="265" t="s">
        <v>363</v>
      </c>
      <c r="T34" s="266"/>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row>
    <row r="35" s="166" customFormat="true" ht="28.5" spans="1:20">
      <c r="A35" s="184"/>
      <c r="B35" s="186" t="s">
        <v>439</v>
      </c>
      <c r="C35" s="184">
        <v>5</v>
      </c>
      <c r="D35" s="184"/>
      <c r="E35" s="184"/>
      <c r="F35" s="184"/>
      <c r="G35" s="184"/>
      <c r="H35" s="209"/>
      <c r="I35" s="209"/>
      <c r="J35" s="209"/>
      <c r="K35" s="184"/>
      <c r="L35" s="209"/>
      <c r="M35" s="209"/>
      <c r="N35" s="209"/>
      <c r="O35" s="209"/>
      <c r="P35" s="209"/>
      <c r="Q35" s="184"/>
      <c r="R35" s="184"/>
      <c r="S35" s="184"/>
      <c r="T35" s="254"/>
    </row>
    <row r="36" s="170" customFormat="true" ht="96.75" customHeight="true" spans="1:32">
      <c r="A36" s="197">
        <v>1</v>
      </c>
      <c r="B36" s="198" t="s">
        <v>440</v>
      </c>
      <c r="C36" s="198" t="s">
        <v>25</v>
      </c>
      <c r="D36" s="198" t="s">
        <v>136</v>
      </c>
      <c r="E36" s="198" t="s">
        <v>441</v>
      </c>
      <c r="F36" s="198" t="s">
        <v>39</v>
      </c>
      <c r="G36" s="198" t="s">
        <v>442</v>
      </c>
      <c r="H36" s="198">
        <v>500</v>
      </c>
      <c r="I36" s="198">
        <v>0</v>
      </c>
      <c r="J36" s="198">
        <v>200</v>
      </c>
      <c r="K36" s="227">
        <v>0</v>
      </c>
      <c r="L36" s="216" t="s">
        <v>30</v>
      </c>
      <c r="M36" s="198">
        <v>200</v>
      </c>
      <c r="N36" s="241">
        <v>0</v>
      </c>
      <c r="O36" s="242">
        <v>0</v>
      </c>
      <c r="P36" s="231" t="s">
        <v>443</v>
      </c>
      <c r="Q36" s="198" t="s">
        <v>444</v>
      </c>
      <c r="R36" s="198" t="s">
        <v>445</v>
      </c>
      <c r="S36" s="197" t="s">
        <v>446</v>
      </c>
      <c r="T36" s="267" t="s">
        <v>447</v>
      </c>
      <c r="U36" s="275"/>
      <c r="V36" s="275"/>
      <c r="W36" s="275"/>
      <c r="X36" s="275"/>
      <c r="Y36" s="275"/>
      <c r="Z36" s="275"/>
      <c r="AA36" s="275"/>
      <c r="AB36" s="275"/>
      <c r="AC36" s="275"/>
      <c r="AD36" s="275"/>
      <c r="AE36" s="275"/>
      <c r="AF36" s="275"/>
    </row>
    <row r="37" s="170" customFormat="true" ht="96.75" customHeight="true" spans="1:32">
      <c r="A37" s="197">
        <v>2</v>
      </c>
      <c r="B37" s="198" t="s">
        <v>448</v>
      </c>
      <c r="C37" s="198" t="s">
        <v>25</v>
      </c>
      <c r="D37" s="198" t="s">
        <v>136</v>
      </c>
      <c r="E37" s="198" t="s">
        <v>441</v>
      </c>
      <c r="F37" s="198" t="s">
        <v>39</v>
      </c>
      <c r="G37" s="198" t="s">
        <v>449</v>
      </c>
      <c r="H37" s="216">
        <v>1500</v>
      </c>
      <c r="I37" s="198">
        <v>0</v>
      </c>
      <c r="J37" s="198">
        <v>400</v>
      </c>
      <c r="K37" s="227">
        <v>0</v>
      </c>
      <c r="L37" s="216" t="s">
        <v>30</v>
      </c>
      <c r="M37" s="198">
        <v>400</v>
      </c>
      <c r="N37" s="241">
        <v>0</v>
      </c>
      <c r="O37" s="242">
        <v>0</v>
      </c>
      <c r="P37" s="231" t="s">
        <v>443</v>
      </c>
      <c r="Q37" s="198" t="s">
        <v>444</v>
      </c>
      <c r="R37" s="198" t="s">
        <v>445</v>
      </c>
      <c r="S37" s="197" t="s">
        <v>446</v>
      </c>
      <c r="T37" s="267" t="s">
        <v>450</v>
      </c>
      <c r="U37" s="275"/>
      <c r="V37" s="275"/>
      <c r="W37" s="275"/>
      <c r="X37" s="275"/>
      <c r="Y37" s="275"/>
      <c r="Z37" s="275"/>
      <c r="AA37" s="275"/>
      <c r="AB37" s="275"/>
      <c r="AC37" s="275"/>
      <c r="AD37" s="275"/>
      <c r="AE37" s="275"/>
      <c r="AF37" s="275"/>
    </row>
    <row r="38" s="170" customFormat="true" ht="96.75" customHeight="true" spans="1:20">
      <c r="A38" s="197">
        <v>3</v>
      </c>
      <c r="B38" s="199" t="s">
        <v>451</v>
      </c>
      <c r="C38" s="199" t="s">
        <v>78</v>
      </c>
      <c r="D38" s="198" t="s">
        <v>136</v>
      </c>
      <c r="E38" s="199" t="s">
        <v>132</v>
      </c>
      <c r="F38" s="199" t="s">
        <v>39</v>
      </c>
      <c r="G38" s="199" t="s">
        <v>452</v>
      </c>
      <c r="H38" s="217">
        <v>127</v>
      </c>
      <c r="I38" s="228">
        <v>10</v>
      </c>
      <c r="J38" s="228">
        <v>50</v>
      </c>
      <c r="K38" s="229">
        <v>0</v>
      </c>
      <c r="L38" s="217" t="s">
        <v>30</v>
      </c>
      <c r="M38" s="217">
        <f>J38</f>
        <v>50</v>
      </c>
      <c r="N38" s="243">
        <f>K38</f>
        <v>0</v>
      </c>
      <c r="O38" s="243">
        <v>0</v>
      </c>
      <c r="P38" s="244" t="s">
        <v>453</v>
      </c>
      <c r="Q38" s="199" t="s">
        <v>454</v>
      </c>
      <c r="R38" s="199" t="s">
        <v>455</v>
      </c>
      <c r="S38" s="268"/>
      <c r="T38" s="269" t="s">
        <v>456</v>
      </c>
    </row>
    <row r="39" s="170" customFormat="true" ht="96.75" customHeight="true" spans="1:20">
      <c r="A39" s="197">
        <v>4</v>
      </c>
      <c r="B39" s="199" t="s">
        <v>457</v>
      </c>
      <c r="C39" s="200" t="s">
        <v>78</v>
      </c>
      <c r="D39" s="198" t="s">
        <v>136</v>
      </c>
      <c r="E39" s="200" t="s">
        <v>91</v>
      </c>
      <c r="F39" s="200" t="s">
        <v>34</v>
      </c>
      <c r="G39" s="200" t="s">
        <v>458</v>
      </c>
      <c r="H39" s="217">
        <v>12600</v>
      </c>
      <c r="I39" s="217">
        <v>6357</v>
      </c>
      <c r="J39" s="217">
        <v>100</v>
      </c>
      <c r="K39" s="230">
        <v>0</v>
      </c>
      <c r="L39" s="231" t="s">
        <v>30</v>
      </c>
      <c r="M39" s="245">
        <f>J39</f>
        <v>100</v>
      </c>
      <c r="N39" s="246">
        <f>K39</f>
        <v>0</v>
      </c>
      <c r="O39" s="246">
        <v>0</v>
      </c>
      <c r="P39" s="244" t="s">
        <v>453</v>
      </c>
      <c r="Q39" s="199" t="s">
        <v>459</v>
      </c>
      <c r="R39" s="200" t="s">
        <v>455</v>
      </c>
      <c r="S39" s="268"/>
      <c r="T39" s="269" t="s">
        <v>460</v>
      </c>
    </row>
    <row r="40" s="170" customFormat="true" ht="96.75" customHeight="true" spans="1:32">
      <c r="A40" s="197">
        <v>5</v>
      </c>
      <c r="B40" s="198" t="s">
        <v>461</v>
      </c>
      <c r="C40" s="198" t="s">
        <v>78</v>
      </c>
      <c r="D40" s="198" t="s">
        <v>136</v>
      </c>
      <c r="E40" s="198" t="s">
        <v>136</v>
      </c>
      <c r="F40" s="198" t="s">
        <v>34</v>
      </c>
      <c r="G40" s="198" t="s">
        <v>462</v>
      </c>
      <c r="H40" s="216">
        <v>3900</v>
      </c>
      <c r="I40" s="216">
        <v>2700</v>
      </c>
      <c r="J40" s="216">
        <v>1200</v>
      </c>
      <c r="K40" s="227">
        <v>0</v>
      </c>
      <c r="L40" s="216" t="s">
        <v>30</v>
      </c>
      <c r="M40" s="216">
        <v>1200</v>
      </c>
      <c r="N40" s="227">
        <v>0</v>
      </c>
      <c r="O40" s="227">
        <v>0</v>
      </c>
      <c r="P40" s="231"/>
      <c r="Q40" s="198" t="s">
        <v>463</v>
      </c>
      <c r="R40" s="198" t="s">
        <v>464</v>
      </c>
      <c r="S40" s="183"/>
      <c r="T40" s="267" t="s">
        <v>465</v>
      </c>
      <c r="U40" s="275"/>
      <c r="V40" s="275"/>
      <c r="W40" s="275"/>
      <c r="X40" s="275"/>
      <c r="Y40" s="275"/>
      <c r="Z40" s="275"/>
      <c r="AA40" s="275"/>
      <c r="AB40" s="275"/>
      <c r="AC40" s="275"/>
      <c r="AD40" s="275"/>
      <c r="AE40" s="275"/>
      <c r="AF40" s="275"/>
    </row>
    <row r="41" s="171" customFormat="true" ht="28.5" spans="1:20">
      <c r="A41" s="201"/>
      <c r="B41" s="202" t="s">
        <v>218</v>
      </c>
      <c r="C41" s="201">
        <v>2</v>
      </c>
      <c r="D41" s="201"/>
      <c r="E41" s="201"/>
      <c r="F41" s="201"/>
      <c r="G41" s="201"/>
      <c r="H41" s="218"/>
      <c r="I41" s="218"/>
      <c r="J41" s="218"/>
      <c r="K41" s="201"/>
      <c r="L41" s="218"/>
      <c r="M41" s="218"/>
      <c r="N41" s="218"/>
      <c r="O41" s="218"/>
      <c r="P41" s="218"/>
      <c r="Q41" s="201"/>
      <c r="R41" s="201"/>
      <c r="S41" s="201"/>
      <c r="T41" s="270"/>
    </row>
    <row r="42" s="73" customFormat="true" ht="99.75" spans="1:27">
      <c r="A42" s="203">
        <v>1</v>
      </c>
      <c r="B42" s="204" t="s">
        <v>466</v>
      </c>
      <c r="C42" s="203" t="s">
        <v>25</v>
      </c>
      <c r="D42" s="203" t="s">
        <v>220</v>
      </c>
      <c r="E42" s="203" t="s">
        <v>221</v>
      </c>
      <c r="F42" s="203" t="s">
        <v>46</v>
      </c>
      <c r="G42" s="219" t="s">
        <v>467</v>
      </c>
      <c r="H42" s="220">
        <v>100</v>
      </c>
      <c r="I42" s="220">
        <v>0</v>
      </c>
      <c r="J42" s="220">
        <v>80</v>
      </c>
      <c r="K42" s="232">
        <v>0</v>
      </c>
      <c r="L42" s="220" t="s">
        <v>30</v>
      </c>
      <c r="M42" s="220">
        <v>80</v>
      </c>
      <c r="N42" s="247">
        <v>0</v>
      </c>
      <c r="O42" s="102">
        <v>0</v>
      </c>
      <c r="P42" s="220" t="s">
        <v>468</v>
      </c>
      <c r="Q42" s="203" t="s">
        <v>225</v>
      </c>
      <c r="R42" s="204" t="s">
        <v>469</v>
      </c>
      <c r="S42" s="183"/>
      <c r="T42" s="271"/>
      <c r="U42" s="183"/>
      <c r="V42" s="183"/>
      <c r="W42" s="183"/>
      <c r="X42" s="183"/>
      <c r="Y42" s="183"/>
      <c r="Z42" s="183"/>
      <c r="AA42" s="81" t="s">
        <v>470</v>
      </c>
    </row>
    <row r="43" s="73" customFormat="true" ht="85.5" spans="1:27">
      <c r="A43" s="203">
        <v>2</v>
      </c>
      <c r="B43" s="204" t="s">
        <v>471</v>
      </c>
      <c r="C43" s="203" t="s">
        <v>25</v>
      </c>
      <c r="D43" s="203" t="s">
        <v>220</v>
      </c>
      <c r="E43" s="203" t="s">
        <v>221</v>
      </c>
      <c r="F43" s="203" t="s">
        <v>472</v>
      </c>
      <c r="G43" s="219" t="s">
        <v>473</v>
      </c>
      <c r="H43" s="220">
        <v>100</v>
      </c>
      <c r="I43" s="220">
        <v>0</v>
      </c>
      <c r="J43" s="220">
        <v>80</v>
      </c>
      <c r="K43" s="232">
        <v>0</v>
      </c>
      <c r="L43" s="220" t="s">
        <v>30</v>
      </c>
      <c r="M43" s="220">
        <v>80</v>
      </c>
      <c r="N43" s="247">
        <v>0</v>
      </c>
      <c r="O43" s="102">
        <v>0</v>
      </c>
      <c r="P43" s="220" t="s">
        <v>468</v>
      </c>
      <c r="Q43" s="203" t="s">
        <v>225</v>
      </c>
      <c r="R43" s="204" t="s">
        <v>469</v>
      </c>
      <c r="S43" s="183"/>
      <c r="T43" s="271"/>
      <c r="U43" s="183"/>
      <c r="V43" s="183"/>
      <c r="W43" s="183"/>
      <c r="X43" s="183"/>
      <c r="Y43" s="183"/>
      <c r="Z43" s="183"/>
      <c r="AA43" s="81" t="s">
        <v>470</v>
      </c>
    </row>
    <row r="44" s="172" customFormat="true" ht="44.25" customHeight="true" spans="1:41">
      <c r="A44" s="201"/>
      <c r="B44" s="205" t="s">
        <v>474</v>
      </c>
      <c r="C44" s="201">
        <v>14</v>
      </c>
      <c r="D44" s="201"/>
      <c r="E44" s="201"/>
      <c r="F44" s="201"/>
      <c r="G44" s="201"/>
      <c r="H44" s="218"/>
      <c r="I44" s="218"/>
      <c r="J44" s="218"/>
      <c r="K44" s="201"/>
      <c r="L44" s="233" t="s">
        <v>64</v>
      </c>
      <c r="M44" s="233">
        <v>11825</v>
      </c>
      <c r="N44" s="233"/>
      <c r="O44" s="248"/>
      <c r="P44" s="218"/>
      <c r="Q44" s="201"/>
      <c r="R44" s="201"/>
      <c r="S44" s="201"/>
      <c r="T44" s="270"/>
      <c r="U44" s="171"/>
      <c r="V44" s="171"/>
      <c r="W44" s="171"/>
      <c r="X44" s="171"/>
      <c r="Y44" s="171"/>
      <c r="Z44" s="171"/>
      <c r="AA44" s="171"/>
      <c r="AB44" s="171"/>
      <c r="AC44" s="171"/>
      <c r="AD44" s="171"/>
      <c r="AE44" s="171"/>
      <c r="AF44" s="171"/>
      <c r="AG44" s="171"/>
      <c r="AH44" s="171"/>
      <c r="AI44" s="171"/>
      <c r="AJ44" s="171"/>
      <c r="AK44" s="171"/>
      <c r="AL44" s="171"/>
      <c r="AM44" s="171"/>
      <c r="AN44" s="171"/>
      <c r="AO44" s="171"/>
    </row>
    <row r="45" s="73" customFormat="true" ht="44.25" customHeight="true" spans="1:41">
      <c r="A45" s="1">
        <v>1</v>
      </c>
      <c r="B45" s="188" t="s">
        <v>475</v>
      </c>
      <c r="C45" s="188" t="s">
        <v>25</v>
      </c>
      <c r="D45" s="188" t="s">
        <v>476</v>
      </c>
      <c r="E45" s="188" t="s">
        <v>477</v>
      </c>
      <c r="F45" s="188" t="s">
        <v>46</v>
      </c>
      <c r="G45" s="188" t="s">
        <v>478</v>
      </c>
      <c r="H45" s="187">
        <v>21100</v>
      </c>
      <c r="I45" s="187">
        <v>0</v>
      </c>
      <c r="J45" s="187">
        <f>H45*0.3</f>
        <v>6330</v>
      </c>
      <c r="K45" s="210">
        <v>0</v>
      </c>
      <c r="L45" s="187" t="s">
        <v>479</v>
      </c>
      <c r="M45" s="187">
        <f>160*3.5</f>
        <v>560</v>
      </c>
      <c r="N45" s="187">
        <v>0</v>
      </c>
      <c r="O45" s="210">
        <v>0</v>
      </c>
      <c r="P45" s="210" t="s">
        <v>480</v>
      </c>
      <c r="Q45" s="188" t="s">
        <v>276</v>
      </c>
      <c r="R45" s="188" t="s">
        <v>481</v>
      </c>
      <c r="S45" s="272"/>
      <c r="T45" s="273"/>
      <c r="U45" s="168"/>
      <c r="V45" s="168"/>
      <c r="W45" s="168"/>
      <c r="X45" s="168"/>
      <c r="Y45" s="168"/>
      <c r="Z45" s="168"/>
      <c r="AA45" s="168"/>
      <c r="AB45" s="168"/>
      <c r="AC45" s="168"/>
      <c r="AD45" s="168"/>
      <c r="AE45" s="168"/>
      <c r="AF45" s="168"/>
      <c r="AG45" s="168"/>
      <c r="AH45" s="168"/>
      <c r="AI45" s="168"/>
      <c r="AJ45" s="168"/>
      <c r="AK45" s="168"/>
      <c r="AL45" s="168"/>
      <c r="AM45" s="168" t="s">
        <v>482</v>
      </c>
      <c r="AN45" s="168" t="s">
        <v>483</v>
      </c>
      <c r="AO45" s="276" t="s">
        <v>484</v>
      </c>
    </row>
    <row r="46" s="73" customFormat="true" ht="15.75" customHeight="true" spans="1:41">
      <c r="A46" s="1"/>
      <c r="B46" s="188"/>
      <c r="C46" s="188"/>
      <c r="D46" s="188"/>
      <c r="E46" s="188"/>
      <c r="F46" s="188"/>
      <c r="G46" s="188"/>
      <c r="H46" s="187"/>
      <c r="I46" s="187"/>
      <c r="J46" s="187"/>
      <c r="K46" s="210"/>
      <c r="L46" s="187" t="s">
        <v>64</v>
      </c>
      <c r="M46" s="187">
        <v>5770</v>
      </c>
      <c r="N46" s="187">
        <v>0</v>
      </c>
      <c r="O46" s="210">
        <v>0</v>
      </c>
      <c r="P46" s="210"/>
      <c r="Q46" s="188"/>
      <c r="R46" s="188"/>
      <c r="S46" s="272"/>
      <c r="T46" s="273"/>
      <c r="U46" s="168"/>
      <c r="V46" s="168"/>
      <c r="W46" s="168"/>
      <c r="X46" s="168"/>
      <c r="Y46" s="168"/>
      <c r="Z46" s="168"/>
      <c r="AA46" s="168"/>
      <c r="AB46" s="168"/>
      <c r="AC46" s="168"/>
      <c r="AD46" s="168"/>
      <c r="AE46" s="168"/>
      <c r="AF46" s="168"/>
      <c r="AG46" s="168"/>
      <c r="AH46" s="168"/>
      <c r="AI46" s="168"/>
      <c r="AJ46" s="168"/>
      <c r="AK46" s="168"/>
      <c r="AL46" s="168"/>
      <c r="AM46" s="168"/>
      <c r="AN46" s="168"/>
      <c r="AO46" s="276"/>
    </row>
    <row r="47" s="73" customFormat="true" ht="15.75" customHeight="true" spans="1:41">
      <c r="A47" s="1">
        <v>2</v>
      </c>
      <c r="B47" s="188" t="s">
        <v>485</v>
      </c>
      <c r="C47" s="188" t="s">
        <v>25</v>
      </c>
      <c r="D47" s="188" t="s">
        <v>486</v>
      </c>
      <c r="E47" s="188" t="s">
        <v>487</v>
      </c>
      <c r="F47" s="188" t="s">
        <v>34</v>
      </c>
      <c r="G47" s="188" t="s">
        <v>488</v>
      </c>
      <c r="H47" s="187">
        <v>3600</v>
      </c>
      <c r="I47" s="187">
        <v>0</v>
      </c>
      <c r="J47" s="187">
        <v>1080</v>
      </c>
      <c r="K47" s="210">
        <v>0</v>
      </c>
      <c r="L47" s="187" t="s">
        <v>30</v>
      </c>
      <c r="M47" s="187"/>
      <c r="N47" s="187"/>
      <c r="O47" s="210"/>
      <c r="P47" s="210" t="s">
        <v>480</v>
      </c>
      <c r="Q47" s="188" t="s">
        <v>489</v>
      </c>
      <c r="R47" s="188" t="s">
        <v>490</v>
      </c>
      <c r="S47" s="272"/>
      <c r="T47" s="273"/>
      <c r="U47" s="168"/>
      <c r="V47" s="168"/>
      <c r="W47" s="168"/>
      <c r="X47" s="168"/>
      <c r="Y47" s="168"/>
      <c r="Z47" s="168"/>
      <c r="AA47" s="168"/>
      <c r="AB47" s="168"/>
      <c r="AC47" s="168"/>
      <c r="AD47" s="168"/>
      <c r="AE47" s="168"/>
      <c r="AF47" s="168"/>
      <c r="AG47" s="168"/>
      <c r="AH47" s="168"/>
      <c r="AI47" s="168"/>
      <c r="AJ47" s="168"/>
      <c r="AK47" s="168"/>
      <c r="AL47" s="168"/>
      <c r="AM47" s="168"/>
      <c r="AN47" s="168"/>
      <c r="AO47" s="277" t="s">
        <v>484</v>
      </c>
    </row>
    <row r="48" s="73" customFormat="true" ht="15.75" customHeight="true" spans="1:41">
      <c r="A48" s="1"/>
      <c r="B48" s="188"/>
      <c r="C48" s="188"/>
      <c r="D48" s="188"/>
      <c r="E48" s="188"/>
      <c r="F48" s="188"/>
      <c r="G48" s="188"/>
      <c r="H48" s="187"/>
      <c r="I48" s="187"/>
      <c r="J48" s="187"/>
      <c r="K48" s="210"/>
      <c r="L48" s="187" t="s">
        <v>479</v>
      </c>
      <c r="M48" s="187">
        <f>48*3.5</f>
        <v>168</v>
      </c>
      <c r="N48" s="187">
        <v>0</v>
      </c>
      <c r="O48" s="210">
        <v>0</v>
      </c>
      <c r="P48" s="210"/>
      <c r="Q48" s="188"/>
      <c r="R48" s="188"/>
      <c r="S48" s="272"/>
      <c r="T48" s="273"/>
      <c r="U48" s="168"/>
      <c r="V48" s="168"/>
      <c r="W48" s="168"/>
      <c r="X48" s="168"/>
      <c r="Y48" s="168"/>
      <c r="Z48" s="168"/>
      <c r="AA48" s="168"/>
      <c r="AB48" s="168"/>
      <c r="AC48" s="168"/>
      <c r="AD48" s="168"/>
      <c r="AE48" s="168"/>
      <c r="AF48" s="168"/>
      <c r="AG48" s="168"/>
      <c r="AH48" s="168"/>
      <c r="AI48" s="168"/>
      <c r="AJ48" s="168"/>
      <c r="AK48" s="168"/>
      <c r="AL48" s="168"/>
      <c r="AM48" s="168"/>
      <c r="AN48" s="168"/>
      <c r="AO48" s="278"/>
    </row>
    <row r="49" s="73" customFormat="true" ht="15.75" customHeight="true" spans="1:41">
      <c r="A49" s="1"/>
      <c r="B49" s="188"/>
      <c r="C49" s="188"/>
      <c r="D49" s="188"/>
      <c r="E49" s="188"/>
      <c r="F49" s="188"/>
      <c r="G49" s="188"/>
      <c r="H49" s="187"/>
      <c r="I49" s="187"/>
      <c r="J49" s="187"/>
      <c r="K49" s="210"/>
      <c r="L49" s="187" t="s">
        <v>491</v>
      </c>
      <c r="M49" s="187"/>
      <c r="N49" s="187"/>
      <c r="O49" s="210"/>
      <c r="P49" s="210"/>
      <c r="Q49" s="188"/>
      <c r="R49" s="188"/>
      <c r="S49" s="272"/>
      <c r="T49" s="273"/>
      <c r="U49" s="168"/>
      <c r="V49" s="168"/>
      <c r="W49" s="168"/>
      <c r="X49" s="168"/>
      <c r="Y49" s="168"/>
      <c r="Z49" s="168"/>
      <c r="AA49" s="168"/>
      <c r="AB49" s="168"/>
      <c r="AC49" s="168"/>
      <c r="AD49" s="168"/>
      <c r="AE49" s="168"/>
      <c r="AF49" s="168"/>
      <c r="AG49" s="168"/>
      <c r="AH49" s="168"/>
      <c r="AI49" s="168"/>
      <c r="AJ49" s="168"/>
      <c r="AK49" s="168"/>
      <c r="AL49" s="168"/>
      <c r="AM49" s="168"/>
      <c r="AN49" s="168"/>
      <c r="AO49" s="278"/>
    </row>
    <row r="50" s="73" customFormat="true" ht="15.75" customHeight="true" spans="1:41">
      <c r="A50" s="1"/>
      <c r="B50" s="188"/>
      <c r="C50" s="188"/>
      <c r="D50" s="188"/>
      <c r="E50" s="188"/>
      <c r="F50" s="188"/>
      <c r="G50" s="188"/>
      <c r="H50" s="187"/>
      <c r="I50" s="187"/>
      <c r="J50" s="187"/>
      <c r="K50" s="210"/>
      <c r="L50" s="187" t="s">
        <v>61</v>
      </c>
      <c r="M50" s="187"/>
      <c r="N50" s="187"/>
      <c r="O50" s="210"/>
      <c r="P50" s="210"/>
      <c r="Q50" s="188"/>
      <c r="R50" s="188"/>
      <c r="S50" s="272"/>
      <c r="T50" s="273"/>
      <c r="U50" s="168"/>
      <c r="V50" s="168"/>
      <c r="W50" s="168"/>
      <c r="X50" s="168"/>
      <c r="Y50" s="168"/>
      <c r="Z50" s="168"/>
      <c r="AA50" s="168"/>
      <c r="AB50" s="168"/>
      <c r="AC50" s="168"/>
      <c r="AD50" s="168"/>
      <c r="AE50" s="168"/>
      <c r="AF50" s="168"/>
      <c r="AG50" s="168"/>
      <c r="AH50" s="168"/>
      <c r="AI50" s="168"/>
      <c r="AJ50" s="168"/>
      <c r="AK50" s="168"/>
      <c r="AL50" s="168"/>
      <c r="AM50" s="168"/>
      <c r="AN50" s="168"/>
      <c r="AO50" s="278"/>
    </row>
    <row r="51" s="73" customFormat="true" ht="15.75" customHeight="true" spans="1:41">
      <c r="A51" s="1"/>
      <c r="B51" s="188"/>
      <c r="C51" s="188"/>
      <c r="D51" s="188"/>
      <c r="E51" s="188"/>
      <c r="F51" s="188"/>
      <c r="G51" s="188"/>
      <c r="H51" s="187"/>
      <c r="I51" s="187"/>
      <c r="J51" s="187"/>
      <c r="K51" s="210"/>
      <c r="L51" s="187" t="s">
        <v>64</v>
      </c>
      <c r="M51" s="187">
        <f>J47-M48</f>
        <v>912</v>
      </c>
      <c r="N51" s="187">
        <v>0</v>
      </c>
      <c r="O51" s="210">
        <v>0</v>
      </c>
      <c r="P51" s="210"/>
      <c r="Q51" s="188"/>
      <c r="R51" s="188"/>
      <c r="S51" s="272"/>
      <c r="T51" s="273"/>
      <c r="U51" s="168"/>
      <c r="V51" s="168"/>
      <c r="W51" s="168"/>
      <c r="X51" s="168"/>
      <c r="Y51" s="168"/>
      <c r="Z51" s="168"/>
      <c r="AA51" s="168"/>
      <c r="AB51" s="168"/>
      <c r="AC51" s="168"/>
      <c r="AD51" s="168"/>
      <c r="AE51" s="168"/>
      <c r="AF51" s="168"/>
      <c r="AG51" s="168"/>
      <c r="AH51" s="168"/>
      <c r="AI51" s="168"/>
      <c r="AJ51" s="168"/>
      <c r="AK51" s="168"/>
      <c r="AL51" s="168"/>
      <c r="AM51" s="168"/>
      <c r="AN51" s="168"/>
      <c r="AO51" s="279"/>
    </row>
    <row r="52" s="173" customFormat="true" customHeight="true" spans="1:40">
      <c r="A52" s="206">
        <v>4</v>
      </c>
      <c r="B52" s="207" t="s">
        <v>492</v>
      </c>
      <c r="C52" s="207" t="s">
        <v>493</v>
      </c>
      <c r="D52" s="207" t="s">
        <v>494</v>
      </c>
      <c r="E52" s="207" t="s">
        <v>495</v>
      </c>
      <c r="F52" s="207" t="s">
        <v>28</v>
      </c>
      <c r="G52" s="207" t="s">
        <v>496</v>
      </c>
      <c r="H52" s="221">
        <v>45000</v>
      </c>
      <c r="I52" s="234">
        <v>0</v>
      </c>
      <c r="J52" s="221">
        <f>H52*0.3</f>
        <v>13500</v>
      </c>
      <c r="K52" s="235">
        <v>0</v>
      </c>
      <c r="L52" s="236" t="s">
        <v>479</v>
      </c>
      <c r="M52" s="249">
        <v>556.5</v>
      </c>
      <c r="N52" s="234">
        <v>0</v>
      </c>
      <c r="O52" s="234">
        <v>0</v>
      </c>
      <c r="P52" s="250" t="s">
        <v>497</v>
      </c>
      <c r="Q52" s="207" t="s">
        <v>276</v>
      </c>
      <c r="R52" s="207" t="s">
        <v>481</v>
      </c>
      <c r="S52" s="173" t="s">
        <v>498</v>
      </c>
      <c r="T52" s="173" t="s">
        <v>499</v>
      </c>
      <c r="U52" s="173">
        <v>159</v>
      </c>
      <c r="V52" s="173">
        <v>7351</v>
      </c>
      <c r="Y52" s="173">
        <v>159</v>
      </c>
      <c r="AA52" s="173" t="s">
        <v>500</v>
      </c>
      <c r="AB52" s="173" t="s">
        <v>501</v>
      </c>
      <c r="AC52" s="173">
        <v>159</v>
      </c>
      <c r="AL52" s="173" t="s">
        <v>502</v>
      </c>
      <c r="AN52" s="173" t="s">
        <v>483</v>
      </c>
    </row>
    <row r="53" s="173" customFormat="true" spans="1:18">
      <c r="A53" s="206"/>
      <c r="B53" s="207"/>
      <c r="C53" s="207"/>
      <c r="D53" s="207"/>
      <c r="E53" s="207"/>
      <c r="F53" s="207"/>
      <c r="G53" s="207"/>
      <c r="H53" s="222"/>
      <c r="I53" s="237"/>
      <c r="J53" s="222"/>
      <c r="K53" s="238"/>
      <c r="L53" s="236" t="s">
        <v>64</v>
      </c>
      <c r="M53" s="249">
        <v>12943.5</v>
      </c>
      <c r="N53" s="237"/>
      <c r="O53" s="237"/>
      <c r="P53" s="251"/>
      <c r="Q53" s="207"/>
      <c r="R53" s="207"/>
    </row>
    <row r="54" s="73" customFormat="true" ht="15.75" customHeight="true" spans="1:41">
      <c r="A54" s="1">
        <v>3</v>
      </c>
      <c r="B54" s="188" t="s">
        <v>503</v>
      </c>
      <c r="C54" s="188" t="s">
        <v>25</v>
      </c>
      <c r="D54" s="188" t="s">
        <v>504</v>
      </c>
      <c r="E54" s="188" t="s">
        <v>505</v>
      </c>
      <c r="F54" s="188" t="s">
        <v>46</v>
      </c>
      <c r="G54" s="188" t="s">
        <v>506</v>
      </c>
      <c r="H54" s="187">
        <v>7377</v>
      </c>
      <c r="I54" s="187">
        <v>0</v>
      </c>
      <c r="J54" s="187">
        <v>2213</v>
      </c>
      <c r="K54" s="210">
        <v>0</v>
      </c>
      <c r="L54" s="187" t="s">
        <v>30</v>
      </c>
      <c r="M54" s="187"/>
      <c r="N54" s="187"/>
      <c r="O54" s="252"/>
      <c r="P54" s="210" t="s">
        <v>507</v>
      </c>
      <c r="Q54" s="188" t="s">
        <v>326</v>
      </c>
      <c r="R54" s="188" t="s">
        <v>508</v>
      </c>
      <c r="S54" s="272"/>
      <c r="T54" s="273"/>
      <c r="U54" s="168"/>
      <c r="V54" s="168"/>
      <c r="W54" s="168"/>
      <c r="X54" s="168"/>
      <c r="Y54" s="168"/>
      <c r="Z54" s="168"/>
      <c r="AA54" s="168"/>
      <c r="AB54" s="168"/>
      <c r="AC54" s="168"/>
      <c r="AD54" s="168"/>
      <c r="AE54" s="168"/>
      <c r="AF54" s="168"/>
      <c r="AG54" s="168"/>
      <c r="AH54" s="168"/>
      <c r="AI54" s="168"/>
      <c r="AJ54" s="168"/>
      <c r="AK54" s="168"/>
      <c r="AL54" s="168"/>
      <c r="AM54" s="168">
        <f>SUM(M47,M54,M111,M133,M241,M150,M245)</f>
        <v>100</v>
      </c>
      <c r="AN54" s="168" t="s">
        <v>509</v>
      </c>
      <c r="AO54" s="277" t="s">
        <v>484</v>
      </c>
    </row>
    <row r="55" s="73" customFormat="true" ht="15.75" customHeight="true" spans="1:41">
      <c r="A55" s="1"/>
      <c r="B55" s="188"/>
      <c r="C55" s="188"/>
      <c r="D55" s="188"/>
      <c r="E55" s="188"/>
      <c r="F55" s="188"/>
      <c r="G55" s="188"/>
      <c r="H55" s="187"/>
      <c r="I55" s="187"/>
      <c r="J55" s="187"/>
      <c r="K55" s="210"/>
      <c r="L55" s="187" t="s">
        <v>479</v>
      </c>
      <c r="M55" s="187">
        <f>66*3.5</f>
        <v>231</v>
      </c>
      <c r="N55" s="189">
        <v>0</v>
      </c>
      <c r="O55" s="189">
        <v>0</v>
      </c>
      <c r="P55" s="210"/>
      <c r="Q55" s="188"/>
      <c r="R55" s="188"/>
      <c r="S55" s="272"/>
      <c r="T55" s="273"/>
      <c r="U55" s="168"/>
      <c r="V55" s="168"/>
      <c r="W55" s="168"/>
      <c r="X55" s="168"/>
      <c r="Y55" s="168"/>
      <c r="Z55" s="168"/>
      <c r="AA55" s="168"/>
      <c r="AB55" s="168"/>
      <c r="AC55" s="168"/>
      <c r="AD55" s="168"/>
      <c r="AE55" s="168"/>
      <c r="AF55" s="168"/>
      <c r="AG55" s="168"/>
      <c r="AH55" s="168"/>
      <c r="AI55" s="168"/>
      <c r="AJ55" s="168"/>
      <c r="AK55" s="168"/>
      <c r="AL55" s="168"/>
      <c r="AM55" s="168">
        <f>SUM(M48,M55,M112,M146,M242,M151,M246,)</f>
        <v>409</v>
      </c>
      <c r="AN55" s="168"/>
      <c r="AO55" s="278"/>
    </row>
    <row r="56" s="73" customFormat="true" ht="15.75" customHeight="true" spans="1:41">
      <c r="A56" s="1"/>
      <c r="B56" s="188"/>
      <c r="C56" s="188"/>
      <c r="D56" s="188"/>
      <c r="E56" s="188"/>
      <c r="F56" s="188"/>
      <c r="G56" s="188"/>
      <c r="H56" s="187"/>
      <c r="I56" s="187"/>
      <c r="J56" s="187"/>
      <c r="K56" s="210"/>
      <c r="L56" s="187" t="s">
        <v>491</v>
      </c>
      <c r="M56" s="187"/>
      <c r="N56" s="189"/>
      <c r="O56" s="189"/>
      <c r="P56" s="210"/>
      <c r="Q56" s="188"/>
      <c r="R56" s="188"/>
      <c r="S56" s="272" t="s">
        <v>510</v>
      </c>
      <c r="T56" s="273"/>
      <c r="U56" s="168"/>
      <c r="V56" s="168"/>
      <c r="W56" s="168"/>
      <c r="X56" s="168"/>
      <c r="Y56" s="168"/>
      <c r="Z56" s="168"/>
      <c r="AA56" s="168"/>
      <c r="AB56" s="168"/>
      <c r="AC56" s="168"/>
      <c r="AD56" s="168"/>
      <c r="AE56" s="168"/>
      <c r="AF56" s="168"/>
      <c r="AG56" s="168"/>
      <c r="AH56" s="168"/>
      <c r="AI56" s="168"/>
      <c r="AJ56" s="168"/>
      <c r="AK56" s="168"/>
      <c r="AL56" s="168" t="s">
        <v>511</v>
      </c>
      <c r="AM56" s="168">
        <f>SUM(M49,M56,M113,M153,M147,M152,M247,)</f>
        <v>1779</v>
      </c>
      <c r="AN56" s="168"/>
      <c r="AO56" s="278"/>
    </row>
    <row r="57" s="73" customFormat="true" ht="15.75" customHeight="true" spans="1:41">
      <c r="A57" s="1"/>
      <c r="B57" s="188"/>
      <c r="C57" s="188"/>
      <c r="D57" s="188"/>
      <c r="E57" s="188"/>
      <c r="F57" s="188"/>
      <c r="G57" s="188"/>
      <c r="H57" s="187"/>
      <c r="I57" s="187"/>
      <c r="J57" s="187"/>
      <c r="K57" s="210"/>
      <c r="L57" s="187" t="s">
        <v>61</v>
      </c>
      <c r="M57" s="187"/>
      <c r="N57" s="189"/>
      <c r="O57" s="189"/>
      <c r="P57" s="210"/>
      <c r="Q57" s="188"/>
      <c r="R57" s="188"/>
      <c r="S57" s="272"/>
      <c r="T57" s="273"/>
      <c r="U57" s="168"/>
      <c r="V57" s="168"/>
      <c r="W57" s="168"/>
      <c r="X57" s="168"/>
      <c r="Y57" s="168"/>
      <c r="Z57" s="168"/>
      <c r="AA57" s="168"/>
      <c r="AB57" s="168"/>
      <c r="AC57" s="168"/>
      <c r="AD57" s="168"/>
      <c r="AE57" s="168"/>
      <c r="AF57" s="168"/>
      <c r="AG57" s="168"/>
      <c r="AH57" s="168"/>
      <c r="AI57" s="168"/>
      <c r="AJ57" s="168"/>
      <c r="AK57" s="168"/>
      <c r="AL57" s="168"/>
      <c r="AM57" s="168">
        <f>SUM(M50,M57,M119,M225,M148,M243,M248)</f>
        <v>210</v>
      </c>
      <c r="AN57" s="168"/>
      <c r="AO57" s="278"/>
    </row>
    <row r="58" s="73" customFormat="true" ht="15.75" customHeight="true" spans="1:41">
      <c r="A58" s="1"/>
      <c r="B58" s="188"/>
      <c r="C58" s="188"/>
      <c r="D58" s="188"/>
      <c r="E58" s="188"/>
      <c r="F58" s="188"/>
      <c r="G58" s="188"/>
      <c r="H58" s="187"/>
      <c r="I58" s="187"/>
      <c r="J58" s="187"/>
      <c r="K58" s="210"/>
      <c r="L58" s="187" t="s">
        <v>64</v>
      </c>
      <c r="M58" s="187">
        <f>J54-M55</f>
        <v>1982</v>
      </c>
      <c r="N58" s="189">
        <v>0</v>
      </c>
      <c r="O58" s="189">
        <v>0</v>
      </c>
      <c r="P58" s="210"/>
      <c r="Q58" s="188"/>
      <c r="R58" s="188"/>
      <c r="S58" s="272"/>
      <c r="T58" s="273"/>
      <c r="U58" s="168"/>
      <c r="V58" s="168"/>
      <c r="W58" s="168"/>
      <c r="X58" s="168"/>
      <c r="Y58" s="168"/>
      <c r="Z58" s="168"/>
      <c r="AA58" s="168"/>
      <c r="AB58" s="168"/>
      <c r="AC58" s="168"/>
      <c r="AD58" s="168"/>
      <c r="AE58" s="168"/>
      <c r="AF58" s="168"/>
      <c r="AG58" s="168"/>
      <c r="AH58" s="168"/>
      <c r="AI58" s="168"/>
      <c r="AJ58" s="168"/>
      <c r="AK58" s="168"/>
      <c r="AL58" s="168"/>
      <c r="AM58" s="168">
        <f>SUM(M51,M58,M130,M230,M149,M244,M249)</f>
        <v>2999</v>
      </c>
      <c r="AN58" s="168"/>
      <c r="AO58" s="279"/>
    </row>
    <row r="59" s="73" customFormat="true" ht="15.75" customHeight="true" spans="1:41">
      <c r="A59" s="1">
        <v>4</v>
      </c>
      <c r="B59" s="188" t="s">
        <v>512</v>
      </c>
      <c r="C59" s="188" t="s">
        <v>25</v>
      </c>
      <c r="D59" s="188" t="s">
        <v>476</v>
      </c>
      <c r="E59" s="188" t="s">
        <v>477</v>
      </c>
      <c r="F59" s="188" t="s">
        <v>46</v>
      </c>
      <c r="G59" s="188" t="s">
        <v>513</v>
      </c>
      <c r="H59" s="187">
        <v>42200</v>
      </c>
      <c r="I59" s="187">
        <v>0</v>
      </c>
      <c r="J59" s="187">
        <f>H59*0.3</f>
        <v>12660</v>
      </c>
      <c r="K59" s="210">
        <v>0</v>
      </c>
      <c r="L59" s="187" t="s">
        <v>30</v>
      </c>
      <c r="M59" s="187"/>
      <c r="N59" s="189"/>
      <c r="O59" s="189"/>
      <c r="P59" s="210" t="s">
        <v>507</v>
      </c>
      <c r="Q59" s="188" t="s">
        <v>276</v>
      </c>
      <c r="R59" s="188" t="s">
        <v>481</v>
      </c>
      <c r="S59" s="272"/>
      <c r="T59" s="273"/>
      <c r="U59" s="168"/>
      <c r="V59" s="168"/>
      <c r="W59" s="168"/>
      <c r="X59" s="168"/>
      <c r="Y59" s="168"/>
      <c r="Z59" s="168"/>
      <c r="AA59" s="168"/>
      <c r="AB59" s="168"/>
      <c r="AC59" s="168"/>
      <c r="AD59" s="168"/>
      <c r="AE59" s="168"/>
      <c r="AF59" s="168"/>
      <c r="AG59" s="168"/>
      <c r="AH59" s="168"/>
      <c r="AI59" s="168"/>
      <c r="AJ59" s="168"/>
      <c r="AK59" s="168"/>
      <c r="AL59" s="168" t="s">
        <v>514</v>
      </c>
      <c r="AM59" s="168" t="s">
        <v>515</v>
      </c>
      <c r="AN59" s="168" t="s">
        <v>483</v>
      </c>
      <c r="AO59" s="277" t="s">
        <v>484</v>
      </c>
    </row>
    <row r="60" s="73" customFormat="true" ht="15.75" customHeight="true" spans="1:41">
      <c r="A60" s="1"/>
      <c r="B60" s="188"/>
      <c r="C60" s="188"/>
      <c r="D60" s="188"/>
      <c r="E60" s="188"/>
      <c r="F60" s="188"/>
      <c r="G60" s="188"/>
      <c r="H60" s="187"/>
      <c r="I60" s="187"/>
      <c r="J60" s="187"/>
      <c r="K60" s="210"/>
      <c r="L60" s="187" t="s">
        <v>479</v>
      </c>
      <c r="M60" s="187">
        <f>1030*3.5</f>
        <v>3605</v>
      </c>
      <c r="N60" s="189">
        <v>0</v>
      </c>
      <c r="O60" s="189">
        <v>0</v>
      </c>
      <c r="P60" s="210"/>
      <c r="Q60" s="188"/>
      <c r="R60" s="188"/>
      <c r="S60" s="272"/>
      <c r="T60" s="273"/>
      <c r="U60" s="168"/>
      <c r="V60" s="168"/>
      <c r="W60" s="168"/>
      <c r="X60" s="168"/>
      <c r="Y60" s="168"/>
      <c r="Z60" s="168"/>
      <c r="AA60" s="168"/>
      <c r="AB60" s="168"/>
      <c r="AC60" s="168"/>
      <c r="AD60" s="168"/>
      <c r="AE60" s="168"/>
      <c r="AF60" s="168"/>
      <c r="AG60" s="168"/>
      <c r="AH60" s="168"/>
      <c r="AI60" s="168"/>
      <c r="AJ60" s="168"/>
      <c r="AK60" s="168"/>
      <c r="AL60" s="168"/>
      <c r="AM60" s="168"/>
      <c r="AN60" s="168"/>
      <c r="AO60" s="278"/>
    </row>
    <row r="61" s="73" customFormat="true" ht="15.75" customHeight="true" spans="1:41">
      <c r="A61" s="1"/>
      <c r="B61" s="188"/>
      <c r="C61" s="188"/>
      <c r="D61" s="188"/>
      <c r="E61" s="188"/>
      <c r="F61" s="188"/>
      <c r="G61" s="188"/>
      <c r="H61" s="187"/>
      <c r="I61" s="187"/>
      <c r="J61" s="187"/>
      <c r="K61" s="210"/>
      <c r="L61" s="187" t="s">
        <v>491</v>
      </c>
      <c r="M61" s="187"/>
      <c r="N61" s="189"/>
      <c r="O61" s="189"/>
      <c r="P61" s="210"/>
      <c r="Q61" s="188"/>
      <c r="R61" s="188"/>
      <c r="S61" s="272"/>
      <c r="T61" s="273"/>
      <c r="U61" s="168"/>
      <c r="V61" s="168"/>
      <c r="W61" s="168"/>
      <c r="X61" s="168"/>
      <c r="Y61" s="168"/>
      <c r="Z61" s="168"/>
      <c r="AA61" s="168"/>
      <c r="AB61" s="168"/>
      <c r="AC61" s="168"/>
      <c r="AD61" s="168"/>
      <c r="AE61" s="168"/>
      <c r="AF61" s="168"/>
      <c r="AG61" s="168"/>
      <c r="AH61" s="168"/>
      <c r="AI61" s="168"/>
      <c r="AJ61" s="168"/>
      <c r="AK61" s="168"/>
      <c r="AL61" s="168"/>
      <c r="AM61" s="168"/>
      <c r="AN61" s="168"/>
      <c r="AO61" s="278"/>
    </row>
    <row r="62" s="73" customFormat="true" ht="15.75" customHeight="true" spans="1:41">
      <c r="A62" s="1"/>
      <c r="B62" s="188"/>
      <c r="C62" s="188"/>
      <c r="D62" s="188"/>
      <c r="E62" s="188"/>
      <c r="F62" s="188"/>
      <c r="G62" s="188"/>
      <c r="H62" s="187"/>
      <c r="I62" s="187"/>
      <c r="J62" s="187"/>
      <c r="K62" s="210"/>
      <c r="L62" s="187" t="s">
        <v>61</v>
      </c>
      <c r="M62" s="187"/>
      <c r="N62" s="189"/>
      <c r="O62" s="189"/>
      <c r="P62" s="210"/>
      <c r="Q62" s="188"/>
      <c r="R62" s="188"/>
      <c r="S62" s="272"/>
      <c r="T62" s="273"/>
      <c r="U62" s="168"/>
      <c r="V62" s="168"/>
      <c r="W62" s="168"/>
      <c r="X62" s="168"/>
      <c r="Y62" s="168"/>
      <c r="Z62" s="168"/>
      <c r="AA62" s="168"/>
      <c r="AB62" s="168"/>
      <c r="AC62" s="168"/>
      <c r="AD62" s="168"/>
      <c r="AE62" s="168"/>
      <c r="AF62" s="168"/>
      <c r="AG62" s="168"/>
      <c r="AH62" s="168"/>
      <c r="AI62" s="168"/>
      <c r="AJ62" s="168"/>
      <c r="AK62" s="168"/>
      <c r="AL62" s="168"/>
      <c r="AM62" s="168"/>
      <c r="AN62" s="168"/>
      <c r="AO62" s="278"/>
    </row>
    <row r="63" s="73" customFormat="true" ht="15.75" customHeight="true" spans="1:41">
      <c r="A63" s="1"/>
      <c r="B63" s="188"/>
      <c r="C63" s="188"/>
      <c r="D63" s="188"/>
      <c r="E63" s="188"/>
      <c r="F63" s="188"/>
      <c r="G63" s="188"/>
      <c r="H63" s="187"/>
      <c r="I63" s="187"/>
      <c r="J63" s="187"/>
      <c r="K63" s="210"/>
      <c r="L63" s="187" t="s">
        <v>64</v>
      </c>
      <c r="M63" s="187">
        <v>9055</v>
      </c>
      <c r="N63" s="189">
        <v>0</v>
      </c>
      <c r="O63" s="189">
        <v>0</v>
      </c>
      <c r="P63" s="210"/>
      <c r="Q63" s="188"/>
      <c r="R63" s="188"/>
      <c r="S63" s="272"/>
      <c r="T63" s="273"/>
      <c r="U63" s="168"/>
      <c r="V63" s="168"/>
      <c r="W63" s="168"/>
      <c r="X63" s="168"/>
      <c r="Y63" s="168"/>
      <c r="Z63" s="168"/>
      <c r="AA63" s="168"/>
      <c r="AB63" s="168"/>
      <c r="AC63" s="168"/>
      <c r="AD63" s="168"/>
      <c r="AE63" s="168"/>
      <c r="AF63" s="168"/>
      <c r="AG63" s="168"/>
      <c r="AH63" s="168"/>
      <c r="AI63" s="168"/>
      <c r="AJ63" s="168"/>
      <c r="AK63" s="168"/>
      <c r="AL63" s="168"/>
      <c r="AM63" s="168"/>
      <c r="AN63" s="168"/>
      <c r="AO63" s="279"/>
    </row>
    <row r="64" s="73" customFormat="true" ht="15.75" customHeight="true" spans="1:41">
      <c r="A64" s="1">
        <v>5</v>
      </c>
      <c r="B64" s="188" t="s">
        <v>516</v>
      </c>
      <c r="C64" s="188" t="s">
        <v>25</v>
      </c>
      <c r="D64" s="188" t="s">
        <v>476</v>
      </c>
      <c r="E64" s="188" t="s">
        <v>487</v>
      </c>
      <c r="F64" s="188" t="s">
        <v>34</v>
      </c>
      <c r="G64" s="188" t="s">
        <v>517</v>
      </c>
      <c r="H64" s="187">
        <v>39200</v>
      </c>
      <c r="I64" s="187">
        <v>0</v>
      </c>
      <c r="J64" s="187">
        <f>H64*0.3</f>
        <v>11760</v>
      </c>
      <c r="K64" s="210">
        <v>0</v>
      </c>
      <c r="L64" s="187" t="s">
        <v>30</v>
      </c>
      <c r="M64" s="187"/>
      <c r="N64" s="189"/>
      <c r="O64" s="189"/>
      <c r="P64" s="210" t="s">
        <v>507</v>
      </c>
      <c r="Q64" s="188" t="s">
        <v>276</v>
      </c>
      <c r="R64" s="188" t="s">
        <v>481</v>
      </c>
      <c r="S64" s="272"/>
      <c r="T64" s="273"/>
      <c r="U64" s="168"/>
      <c r="V64" s="168"/>
      <c r="W64" s="168"/>
      <c r="X64" s="168"/>
      <c r="Y64" s="168"/>
      <c r="Z64" s="168"/>
      <c r="AA64" s="168"/>
      <c r="AB64" s="168"/>
      <c r="AC64" s="168"/>
      <c r="AD64" s="168"/>
      <c r="AE64" s="168"/>
      <c r="AF64" s="168"/>
      <c r="AG64" s="168"/>
      <c r="AH64" s="168"/>
      <c r="AI64" s="168"/>
      <c r="AJ64" s="168"/>
      <c r="AK64" s="168"/>
      <c r="AL64" s="168" t="s">
        <v>518</v>
      </c>
      <c r="AM64" s="168" t="s">
        <v>519</v>
      </c>
      <c r="AN64" s="168" t="s">
        <v>483</v>
      </c>
      <c r="AO64" s="277" t="s">
        <v>484</v>
      </c>
    </row>
    <row r="65" s="73" customFormat="true" ht="15.75" customHeight="true" spans="1:41">
      <c r="A65" s="1"/>
      <c r="B65" s="188"/>
      <c r="C65" s="188"/>
      <c r="D65" s="188"/>
      <c r="E65" s="188"/>
      <c r="F65" s="188"/>
      <c r="G65" s="188"/>
      <c r="H65" s="187"/>
      <c r="I65" s="187"/>
      <c r="J65" s="187"/>
      <c r="K65" s="210"/>
      <c r="L65" s="187" t="s">
        <v>479</v>
      </c>
      <c r="M65" s="187">
        <f>246*3.5</f>
        <v>861</v>
      </c>
      <c r="N65" s="189">
        <v>0</v>
      </c>
      <c r="O65" s="189">
        <v>0</v>
      </c>
      <c r="P65" s="210"/>
      <c r="Q65" s="188"/>
      <c r="R65" s="188"/>
      <c r="S65" s="272"/>
      <c r="T65" s="273"/>
      <c r="U65" s="168"/>
      <c r="V65" s="168"/>
      <c r="W65" s="168"/>
      <c r="X65" s="168"/>
      <c r="Y65" s="168"/>
      <c r="Z65" s="168"/>
      <c r="AA65" s="168"/>
      <c r="AB65" s="168"/>
      <c r="AC65" s="168"/>
      <c r="AD65" s="168"/>
      <c r="AE65" s="168"/>
      <c r="AF65" s="168"/>
      <c r="AG65" s="168"/>
      <c r="AH65" s="168"/>
      <c r="AI65" s="168"/>
      <c r="AJ65" s="168"/>
      <c r="AK65" s="168"/>
      <c r="AL65" s="168"/>
      <c r="AM65" s="168"/>
      <c r="AN65" s="168"/>
      <c r="AO65" s="278"/>
    </row>
    <row r="66" s="73" customFormat="true" ht="15.75" customHeight="true" spans="1:41">
      <c r="A66" s="1"/>
      <c r="B66" s="188"/>
      <c r="C66" s="188"/>
      <c r="D66" s="188"/>
      <c r="E66" s="188"/>
      <c r="F66" s="188"/>
      <c r="G66" s="188"/>
      <c r="H66" s="187"/>
      <c r="I66" s="187"/>
      <c r="J66" s="187"/>
      <c r="K66" s="210"/>
      <c r="L66" s="187" t="s">
        <v>491</v>
      </c>
      <c r="M66" s="187"/>
      <c r="N66" s="189"/>
      <c r="O66" s="189"/>
      <c r="P66" s="210"/>
      <c r="Q66" s="188"/>
      <c r="R66" s="188"/>
      <c r="S66" s="272"/>
      <c r="T66" s="273"/>
      <c r="U66" s="168"/>
      <c r="V66" s="168"/>
      <c r="W66" s="168"/>
      <c r="X66" s="168"/>
      <c r="Y66" s="168"/>
      <c r="Z66" s="168"/>
      <c r="AA66" s="168"/>
      <c r="AB66" s="168"/>
      <c r="AC66" s="168"/>
      <c r="AD66" s="168"/>
      <c r="AE66" s="168"/>
      <c r="AF66" s="168"/>
      <c r="AG66" s="168"/>
      <c r="AH66" s="168"/>
      <c r="AI66" s="168"/>
      <c r="AJ66" s="168"/>
      <c r="AK66" s="168"/>
      <c r="AL66" s="168"/>
      <c r="AM66" s="168"/>
      <c r="AN66" s="168"/>
      <c r="AO66" s="278"/>
    </row>
    <row r="67" s="73" customFormat="true" ht="15.75" customHeight="true" spans="1:41">
      <c r="A67" s="1"/>
      <c r="B67" s="188"/>
      <c r="C67" s="188"/>
      <c r="D67" s="188"/>
      <c r="E67" s="188"/>
      <c r="F67" s="188"/>
      <c r="G67" s="188"/>
      <c r="H67" s="187"/>
      <c r="I67" s="187"/>
      <c r="J67" s="187"/>
      <c r="K67" s="210"/>
      <c r="L67" s="187" t="s">
        <v>61</v>
      </c>
      <c r="M67" s="187"/>
      <c r="N67" s="189"/>
      <c r="O67" s="189"/>
      <c r="P67" s="210"/>
      <c r="Q67" s="188"/>
      <c r="R67" s="188"/>
      <c r="S67" s="272"/>
      <c r="T67" s="273"/>
      <c r="U67" s="168"/>
      <c r="V67" s="168"/>
      <c r="W67" s="168"/>
      <c r="X67" s="168"/>
      <c r="Y67" s="168"/>
      <c r="Z67" s="168"/>
      <c r="AA67" s="168"/>
      <c r="AB67" s="168"/>
      <c r="AC67" s="168"/>
      <c r="AD67" s="168"/>
      <c r="AE67" s="168"/>
      <c r="AF67" s="168"/>
      <c r="AG67" s="168"/>
      <c r="AH67" s="168"/>
      <c r="AI67" s="168"/>
      <c r="AJ67" s="168"/>
      <c r="AK67" s="168"/>
      <c r="AL67" s="168"/>
      <c r="AM67" s="168"/>
      <c r="AN67" s="168"/>
      <c r="AO67" s="278"/>
    </row>
    <row r="68" s="73" customFormat="true" ht="15.75" customHeight="true" spans="1:41">
      <c r="A68" s="1"/>
      <c r="B68" s="188"/>
      <c r="C68" s="188"/>
      <c r="D68" s="188"/>
      <c r="E68" s="188"/>
      <c r="F68" s="188"/>
      <c r="G68" s="188"/>
      <c r="H68" s="187"/>
      <c r="I68" s="187"/>
      <c r="J68" s="187"/>
      <c r="K68" s="210"/>
      <c r="L68" s="187" t="s">
        <v>64</v>
      </c>
      <c r="M68" s="187">
        <v>10899</v>
      </c>
      <c r="N68" s="189">
        <v>0</v>
      </c>
      <c r="O68" s="189">
        <v>0</v>
      </c>
      <c r="P68" s="210"/>
      <c r="Q68" s="188"/>
      <c r="R68" s="188"/>
      <c r="S68" s="272"/>
      <c r="T68" s="273"/>
      <c r="U68" s="168"/>
      <c r="V68" s="168"/>
      <c r="W68" s="168"/>
      <c r="X68" s="168"/>
      <c r="Y68" s="168"/>
      <c r="Z68" s="168"/>
      <c r="AA68" s="168"/>
      <c r="AB68" s="168"/>
      <c r="AC68" s="168"/>
      <c r="AD68" s="168"/>
      <c r="AE68" s="168"/>
      <c r="AF68" s="168"/>
      <c r="AG68" s="168"/>
      <c r="AH68" s="168"/>
      <c r="AI68" s="168"/>
      <c r="AJ68" s="168"/>
      <c r="AK68" s="168"/>
      <c r="AL68" s="168"/>
      <c r="AM68" s="168"/>
      <c r="AN68" s="168"/>
      <c r="AO68" s="279"/>
    </row>
    <row r="69" s="73" customFormat="true" ht="15.75" customHeight="true" spans="1:41">
      <c r="A69" s="1">
        <v>6</v>
      </c>
      <c r="B69" s="188" t="s">
        <v>520</v>
      </c>
      <c r="C69" s="188" t="s">
        <v>25</v>
      </c>
      <c r="D69" s="188" t="s">
        <v>476</v>
      </c>
      <c r="E69" s="188" t="s">
        <v>477</v>
      </c>
      <c r="F69" s="188" t="s">
        <v>46</v>
      </c>
      <c r="G69" s="188" t="s">
        <v>521</v>
      </c>
      <c r="H69" s="187">
        <v>107100</v>
      </c>
      <c r="I69" s="187">
        <v>0</v>
      </c>
      <c r="J69" s="187">
        <v>500</v>
      </c>
      <c r="K69" s="210">
        <v>0</v>
      </c>
      <c r="L69" s="187" t="s">
        <v>30</v>
      </c>
      <c r="M69" s="187"/>
      <c r="N69" s="189"/>
      <c r="O69" s="189"/>
      <c r="P69" s="210" t="s">
        <v>507</v>
      </c>
      <c r="Q69" s="188" t="s">
        <v>522</v>
      </c>
      <c r="R69" s="188" t="s">
        <v>455</v>
      </c>
      <c r="S69" s="272"/>
      <c r="T69" s="273"/>
      <c r="U69" s="168"/>
      <c r="V69" s="168"/>
      <c r="W69" s="168"/>
      <c r="X69" s="168"/>
      <c r="Y69" s="168"/>
      <c r="Z69" s="168"/>
      <c r="AA69" s="168"/>
      <c r="AB69" s="168"/>
      <c r="AC69" s="168"/>
      <c r="AD69" s="168"/>
      <c r="AE69" s="168"/>
      <c r="AF69" s="168"/>
      <c r="AG69" s="168"/>
      <c r="AH69" s="168"/>
      <c r="AI69" s="168"/>
      <c r="AJ69" s="168"/>
      <c r="AK69" s="168"/>
      <c r="AL69" s="168" t="s">
        <v>502</v>
      </c>
      <c r="AM69" s="168" t="s">
        <v>523</v>
      </c>
      <c r="AN69" s="168" t="s">
        <v>483</v>
      </c>
      <c r="AO69" s="277" t="s">
        <v>524</v>
      </c>
    </row>
    <row r="70" s="73" customFormat="true" ht="26.25" customHeight="true" spans="1:41">
      <c r="A70" s="1"/>
      <c r="B70" s="188"/>
      <c r="C70" s="188"/>
      <c r="D70" s="188"/>
      <c r="E70" s="188"/>
      <c r="F70" s="188"/>
      <c r="G70" s="188"/>
      <c r="H70" s="187"/>
      <c r="I70" s="187"/>
      <c r="J70" s="187"/>
      <c r="K70" s="210"/>
      <c r="L70" s="187" t="s">
        <v>479</v>
      </c>
      <c r="M70" s="187"/>
      <c r="N70" s="189"/>
      <c r="O70" s="189"/>
      <c r="P70" s="210"/>
      <c r="Q70" s="188"/>
      <c r="R70" s="188"/>
      <c r="S70" s="272"/>
      <c r="T70" s="273"/>
      <c r="U70" s="168"/>
      <c r="V70" s="168"/>
      <c r="W70" s="168"/>
      <c r="X70" s="168"/>
      <c r="Y70" s="168"/>
      <c r="Z70" s="168"/>
      <c r="AA70" s="168"/>
      <c r="AB70" s="168"/>
      <c r="AC70" s="168"/>
      <c r="AD70" s="168"/>
      <c r="AE70" s="168"/>
      <c r="AF70" s="168"/>
      <c r="AG70" s="168"/>
      <c r="AH70" s="168"/>
      <c r="AI70" s="168"/>
      <c r="AJ70" s="168"/>
      <c r="AK70" s="168"/>
      <c r="AL70" s="168"/>
      <c r="AM70" s="168"/>
      <c r="AN70" s="168"/>
      <c r="AO70" s="278"/>
    </row>
    <row r="71" s="73" customFormat="true" ht="26.25" customHeight="true" spans="1:41">
      <c r="A71" s="1"/>
      <c r="B71" s="188"/>
      <c r="C71" s="188"/>
      <c r="D71" s="188"/>
      <c r="E71" s="188"/>
      <c r="F71" s="188"/>
      <c r="G71" s="188"/>
      <c r="H71" s="187"/>
      <c r="I71" s="187"/>
      <c r="J71" s="187"/>
      <c r="K71" s="210"/>
      <c r="L71" s="187" t="s">
        <v>491</v>
      </c>
      <c r="M71" s="187"/>
      <c r="N71" s="189"/>
      <c r="O71" s="189"/>
      <c r="P71" s="210"/>
      <c r="Q71" s="188"/>
      <c r="R71" s="188"/>
      <c r="S71" s="272" t="s">
        <v>510</v>
      </c>
      <c r="T71" s="273"/>
      <c r="U71" s="168"/>
      <c r="V71" s="168"/>
      <c r="W71" s="168"/>
      <c r="X71" s="168"/>
      <c r="Y71" s="168"/>
      <c r="Z71" s="168"/>
      <c r="AA71" s="168"/>
      <c r="AB71" s="168"/>
      <c r="AC71" s="168"/>
      <c r="AD71" s="168"/>
      <c r="AE71" s="168"/>
      <c r="AF71" s="168"/>
      <c r="AG71" s="168"/>
      <c r="AH71" s="168"/>
      <c r="AI71" s="168"/>
      <c r="AJ71" s="168"/>
      <c r="AK71" s="168"/>
      <c r="AL71" s="168"/>
      <c r="AM71" s="168"/>
      <c r="AN71" s="168"/>
      <c r="AO71" s="278"/>
    </row>
    <row r="72" s="73" customFormat="true" ht="26.25" customHeight="true" spans="1:41">
      <c r="A72" s="1"/>
      <c r="B72" s="188"/>
      <c r="C72" s="188"/>
      <c r="D72" s="188"/>
      <c r="E72" s="188"/>
      <c r="F72" s="188"/>
      <c r="G72" s="188"/>
      <c r="H72" s="187"/>
      <c r="I72" s="187"/>
      <c r="J72" s="187"/>
      <c r="K72" s="210"/>
      <c r="L72" s="187" t="s">
        <v>61</v>
      </c>
      <c r="M72" s="187"/>
      <c r="N72" s="189"/>
      <c r="O72" s="189"/>
      <c r="P72" s="210"/>
      <c r="Q72" s="188"/>
      <c r="R72" s="188"/>
      <c r="S72" s="272"/>
      <c r="T72" s="273"/>
      <c r="U72" s="168"/>
      <c r="V72" s="168"/>
      <c r="W72" s="168"/>
      <c r="X72" s="168"/>
      <c r="Y72" s="168"/>
      <c r="Z72" s="168"/>
      <c r="AA72" s="168"/>
      <c r="AB72" s="168"/>
      <c r="AC72" s="168"/>
      <c r="AD72" s="168"/>
      <c r="AE72" s="168"/>
      <c r="AF72" s="168"/>
      <c r="AG72" s="168"/>
      <c r="AH72" s="168"/>
      <c r="AI72" s="168"/>
      <c r="AJ72" s="168"/>
      <c r="AK72" s="168"/>
      <c r="AL72" s="168"/>
      <c r="AM72" s="168"/>
      <c r="AN72" s="168"/>
      <c r="AO72" s="278"/>
    </row>
    <row r="73" s="73" customFormat="true" ht="26.25" customHeight="true" spans="1:41">
      <c r="A73" s="1"/>
      <c r="B73" s="188"/>
      <c r="C73" s="188"/>
      <c r="D73" s="188"/>
      <c r="E73" s="188"/>
      <c r="F73" s="188"/>
      <c r="G73" s="188"/>
      <c r="H73" s="187"/>
      <c r="I73" s="187"/>
      <c r="J73" s="187"/>
      <c r="K73" s="210"/>
      <c r="L73" s="187" t="s">
        <v>64</v>
      </c>
      <c r="M73" s="187">
        <v>500</v>
      </c>
      <c r="N73" s="189">
        <v>0</v>
      </c>
      <c r="O73" s="189">
        <v>0</v>
      </c>
      <c r="P73" s="210"/>
      <c r="Q73" s="188"/>
      <c r="R73" s="188"/>
      <c r="S73" s="272"/>
      <c r="T73" s="273"/>
      <c r="U73" s="168"/>
      <c r="V73" s="168"/>
      <c r="W73" s="168"/>
      <c r="X73" s="168"/>
      <c r="Y73" s="168"/>
      <c r="Z73" s="168"/>
      <c r="AA73" s="168"/>
      <c r="AB73" s="168"/>
      <c r="AC73" s="168"/>
      <c r="AD73" s="168"/>
      <c r="AE73" s="168"/>
      <c r="AF73" s="168"/>
      <c r="AG73" s="168"/>
      <c r="AH73" s="168"/>
      <c r="AI73" s="168"/>
      <c r="AJ73" s="168"/>
      <c r="AK73" s="168"/>
      <c r="AL73" s="168"/>
      <c r="AM73" s="168"/>
      <c r="AN73" s="168"/>
      <c r="AO73" s="279"/>
    </row>
    <row r="74" s="173" customFormat="true" ht="13.5" customHeight="true" spans="1:40">
      <c r="A74" s="206">
        <v>3</v>
      </c>
      <c r="B74" s="207" t="s">
        <v>525</v>
      </c>
      <c r="C74" s="207" t="s">
        <v>493</v>
      </c>
      <c r="D74" s="207" t="s">
        <v>526</v>
      </c>
      <c r="E74" s="207" t="s">
        <v>487</v>
      </c>
      <c r="F74" s="207" t="s">
        <v>34</v>
      </c>
      <c r="G74" s="207" t="s">
        <v>527</v>
      </c>
      <c r="H74" s="221">
        <v>36027</v>
      </c>
      <c r="I74" s="234">
        <v>0</v>
      </c>
      <c r="J74" s="221">
        <v>3540</v>
      </c>
      <c r="K74" s="235">
        <v>0</v>
      </c>
      <c r="L74" s="236" t="s">
        <v>30</v>
      </c>
      <c r="M74" s="249"/>
      <c r="N74" s="317"/>
      <c r="O74" s="317"/>
      <c r="P74" s="221" t="s">
        <v>507</v>
      </c>
      <c r="Q74" s="207" t="s">
        <v>276</v>
      </c>
      <c r="R74" s="207" t="s">
        <v>481</v>
      </c>
      <c r="S74" s="322" t="s">
        <v>528</v>
      </c>
      <c r="T74" s="173" t="s">
        <v>529</v>
      </c>
      <c r="U74" s="173">
        <v>321</v>
      </c>
      <c r="V74" s="173">
        <v>14577.57</v>
      </c>
      <c r="W74" s="173">
        <v>648</v>
      </c>
      <c r="X74" s="173">
        <v>91033.78</v>
      </c>
      <c r="Y74" s="173">
        <v>161</v>
      </c>
      <c r="Z74" s="173" t="s">
        <v>530</v>
      </c>
      <c r="AA74" s="173" t="s">
        <v>531</v>
      </c>
      <c r="AB74" s="173">
        <v>13907722712</v>
      </c>
      <c r="AC74" s="173">
        <v>321</v>
      </c>
      <c r="AL74" s="173" t="s">
        <v>502</v>
      </c>
      <c r="AM74" s="173" t="s">
        <v>532</v>
      </c>
      <c r="AN74" s="173" t="s">
        <v>483</v>
      </c>
    </row>
    <row r="75" s="173" customFormat="true" ht="13.5" customHeight="true" spans="1:19">
      <c r="A75" s="206"/>
      <c r="B75" s="207"/>
      <c r="C75" s="207"/>
      <c r="D75" s="207"/>
      <c r="E75" s="207"/>
      <c r="F75" s="207"/>
      <c r="G75" s="207"/>
      <c r="H75" s="295"/>
      <c r="I75" s="308"/>
      <c r="J75" s="295"/>
      <c r="K75" s="309"/>
      <c r="L75" s="236" t="s">
        <v>479</v>
      </c>
      <c r="M75" s="249">
        <f>321*3.5</f>
        <v>1123.5</v>
      </c>
      <c r="N75" s="317">
        <v>0</v>
      </c>
      <c r="O75" s="317">
        <v>0</v>
      </c>
      <c r="P75" s="295"/>
      <c r="Q75" s="207"/>
      <c r="R75" s="207"/>
      <c r="S75" s="322"/>
    </row>
    <row r="76" s="173" customFormat="true" ht="13.5" customHeight="true" spans="1:19">
      <c r="A76" s="206"/>
      <c r="B76" s="207"/>
      <c r="C76" s="207"/>
      <c r="D76" s="207"/>
      <c r="E76" s="207"/>
      <c r="F76" s="207"/>
      <c r="G76" s="207"/>
      <c r="H76" s="295"/>
      <c r="I76" s="308"/>
      <c r="J76" s="295"/>
      <c r="K76" s="309"/>
      <c r="L76" s="236" t="s">
        <v>491</v>
      </c>
      <c r="M76" s="249"/>
      <c r="N76" s="317"/>
      <c r="O76" s="317"/>
      <c r="P76" s="295"/>
      <c r="Q76" s="207"/>
      <c r="R76" s="207"/>
      <c r="S76" s="322"/>
    </row>
    <row r="77" s="173" customFormat="true" ht="13.5" customHeight="true" spans="1:19">
      <c r="A77" s="206"/>
      <c r="B77" s="207"/>
      <c r="C77" s="207"/>
      <c r="D77" s="207"/>
      <c r="E77" s="207"/>
      <c r="F77" s="207"/>
      <c r="G77" s="207"/>
      <c r="H77" s="295"/>
      <c r="I77" s="308"/>
      <c r="J77" s="295"/>
      <c r="K77" s="309"/>
      <c r="L77" s="236" t="s">
        <v>61</v>
      </c>
      <c r="M77" s="249"/>
      <c r="N77" s="317"/>
      <c r="O77" s="317"/>
      <c r="P77" s="295"/>
      <c r="Q77" s="207"/>
      <c r="R77" s="207"/>
      <c r="S77" s="322"/>
    </row>
    <row r="78" s="173" customFormat="true" ht="13.5" customHeight="true" spans="1:19">
      <c r="A78" s="206"/>
      <c r="B78" s="207"/>
      <c r="C78" s="207"/>
      <c r="D78" s="207"/>
      <c r="E78" s="207"/>
      <c r="F78" s="207"/>
      <c r="G78" s="207"/>
      <c r="H78" s="222"/>
      <c r="I78" s="237"/>
      <c r="J78" s="222"/>
      <c r="K78" s="238"/>
      <c r="L78" s="236" t="s">
        <v>64</v>
      </c>
      <c r="M78" s="249">
        <v>2416.5</v>
      </c>
      <c r="N78" s="317">
        <v>0</v>
      </c>
      <c r="O78" s="317">
        <v>0</v>
      </c>
      <c r="P78" s="222"/>
      <c r="Q78" s="207"/>
      <c r="R78" s="207"/>
      <c r="S78" s="322"/>
    </row>
    <row r="79" s="73" customFormat="true" ht="26.25" customHeight="true" spans="1:41">
      <c r="A79" s="1">
        <v>7</v>
      </c>
      <c r="B79" s="188" t="s">
        <v>533</v>
      </c>
      <c r="C79" s="188" t="s">
        <v>25</v>
      </c>
      <c r="D79" s="188" t="s">
        <v>534</v>
      </c>
      <c r="E79" s="188" t="s">
        <v>535</v>
      </c>
      <c r="F79" s="188" t="s">
        <v>28</v>
      </c>
      <c r="G79" s="188" t="s">
        <v>536</v>
      </c>
      <c r="H79" s="187">
        <v>13000</v>
      </c>
      <c r="I79" s="187">
        <v>0</v>
      </c>
      <c r="J79" s="187">
        <f>H79*0.3</f>
        <v>3900</v>
      </c>
      <c r="K79" s="210">
        <v>0</v>
      </c>
      <c r="L79" s="187" t="s">
        <v>30</v>
      </c>
      <c r="M79" s="187"/>
      <c r="N79" s="187"/>
      <c r="O79" s="252"/>
      <c r="P79" s="210" t="s">
        <v>480</v>
      </c>
      <c r="Q79" s="188" t="s">
        <v>489</v>
      </c>
      <c r="R79" s="188" t="s">
        <v>537</v>
      </c>
      <c r="S79" s="272"/>
      <c r="T79" s="273"/>
      <c r="U79" s="168"/>
      <c r="V79" s="168"/>
      <c r="W79" s="168"/>
      <c r="X79" s="168"/>
      <c r="Y79" s="168"/>
      <c r="Z79" s="168"/>
      <c r="AA79" s="168"/>
      <c r="AB79" s="168"/>
      <c r="AC79" s="168"/>
      <c r="AD79" s="168"/>
      <c r="AE79" s="168"/>
      <c r="AF79" s="168"/>
      <c r="AG79" s="168"/>
      <c r="AH79" s="168"/>
      <c r="AI79" s="168"/>
      <c r="AJ79" s="168"/>
      <c r="AK79" s="168"/>
      <c r="AL79" s="168"/>
      <c r="AM79" s="168"/>
      <c r="AN79" s="168"/>
      <c r="AO79" s="277" t="s">
        <v>484</v>
      </c>
    </row>
    <row r="80" s="73" customFormat="true" ht="26.25" customHeight="true" spans="1:41">
      <c r="A80" s="1"/>
      <c r="B80" s="188"/>
      <c r="C80" s="188"/>
      <c r="D80" s="188"/>
      <c r="E80" s="188"/>
      <c r="F80" s="188"/>
      <c r="G80" s="188"/>
      <c r="H80" s="187"/>
      <c r="I80" s="187"/>
      <c r="J80" s="187"/>
      <c r="K80" s="210"/>
      <c r="L80" s="187" t="s">
        <v>479</v>
      </c>
      <c r="M80" s="187">
        <f>230*3.5</f>
        <v>805</v>
      </c>
      <c r="N80" s="187">
        <v>0</v>
      </c>
      <c r="O80" s="252">
        <v>0</v>
      </c>
      <c r="P80" s="210"/>
      <c r="Q80" s="188"/>
      <c r="R80" s="188"/>
      <c r="S80" s="272"/>
      <c r="T80" s="273"/>
      <c r="U80" s="168"/>
      <c r="V80" s="168"/>
      <c r="W80" s="168"/>
      <c r="X80" s="168"/>
      <c r="Y80" s="168"/>
      <c r="Z80" s="168"/>
      <c r="AA80" s="168"/>
      <c r="AB80" s="168"/>
      <c r="AC80" s="168"/>
      <c r="AD80" s="168"/>
      <c r="AE80" s="168"/>
      <c r="AF80" s="168"/>
      <c r="AG80" s="168"/>
      <c r="AH80" s="168"/>
      <c r="AI80" s="168"/>
      <c r="AJ80" s="168"/>
      <c r="AK80" s="168"/>
      <c r="AL80" s="168"/>
      <c r="AM80" s="168"/>
      <c r="AN80" s="168"/>
      <c r="AO80" s="278"/>
    </row>
    <row r="81" s="73" customFormat="true" ht="26.25" customHeight="true" spans="1:41">
      <c r="A81" s="1"/>
      <c r="B81" s="188"/>
      <c r="C81" s="188"/>
      <c r="D81" s="188"/>
      <c r="E81" s="188"/>
      <c r="F81" s="188"/>
      <c r="G81" s="188"/>
      <c r="H81" s="187"/>
      <c r="I81" s="187"/>
      <c r="J81" s="187"/>
      <c r="K81" s="210"/>
      <c r="L81" s="187" t="s">
        <v>491</v>
      </c>
      <c r="M81" s="187"/>
      <c r="N81" s="187"/>
      <c r="O81" s="252"/>
      <c r="P81" s="210"/>
      <c r="Q81" s="188"/>
      <c r="R81" s="188"/>
      <c r="S81" s="272"/>
      <c r="T81" s="273"/>
      <c r="U81" s="168"/>
      <c r="V81" s="168"/>
      <c r="W81" s="168"/>
      <c r="X81" s="168"/>
      <c r="Y81" s="168"/>
      <c r="Z81" s="168"/>
      <c r="AA81" s="168"/>
      <c r="AB81" s="168"/>
      <c r="AC81" s="168"/>
      <c r="AD81" s="168"/>
      <c r="AE81" s="168"/>
      <c r="AF81" s="168"/>
      <c r="AG81" s="168"/>
      <c r="AH81" s="168"/>
      <c r="AI81" s="168"/>
      <c r="AJ81" s="168"/>
      <c r="AK81" s="168"/>
      <c r="AL81" s="168"/>
      <c r="AM81" s="168"/>
      <c r="AN81" s="168"/>
      <c r="AO81" s="278"/>
    </row>
    <row r="82" s="73" customFormat="true" ht="26.25" customHeight="true" spans="1:41">
      <c r="A82" s="1"/>
      <c r="B82" s="188"/>
      <c r="C82" s="188"/>
      <c r="D82" s="188"/>
      <c r="E82" s="188"/>
      <c r="F82" s="188"/>
      <c r="G82" s="188"/>
      <c r="H82" s="187"/>
      <c r="I82" s="187"/>
      <c r="J82" s="187"/>
      <c r="K82" s="210"/>
      <c r="L82" s="187" t="s">
        <v>61</v>
      </c>
      <c r="M82" s="187"/>
      <c r="N82" s="187"/>
      <c r="O82" s="252"/>
      <c r="P82" s="210"/>
      <c r="Q82" s="188"/>
      <c r="R82" s="188"/>
      <c r="S82" s="272"/>
      <c r="T82" s="273"/>
      <c r="U82" s="168"/>
      <c r="V82" s="168"/>
      <c r="W82" s="168"/>
      <c r="X82" s="168"/>
      <c r="Y82" s="168"/>
      <c r="Z82" s="168"/>
      <c r="AA82" s="168"/>
      <c r="AB82" s="168"/>
      <c r="AC82" s="168"/>
      <c r="AD82" s="168"/>
      <c r="AE82" s="168"/>
      <c r="AF82" s="168"/>
      <c r="AG82" s="168"/>
      <c r="AH82" s="168"/>
      <c r="AI82" s="168"/>
      <c r="AJ82" s="168"/>
      <c r="AK82" s="168"/>
      <c r="AL82" s="168"/>
      <c r="AM82" s="168"/>
      <c r="AN82" s="168"/>
      <c r="AO82" s="278"/>
    </row>
    <row r="83" s="73" customFormat="true" ht="26.25" customHeight="true" spans="1:41">
      <c r="A83" s="1"/>
      <c r="B83" s="188"/>
      <c r="C83" s="188"/>
      <c r="D83" s="188"/>
      <c r="E83" s="188"/>
      <c r="F83" s="188"/>
      <c r="G83" s="188"/>
      <c r="H83" s="187"/>
      <c r="I83" s="187"/>
      <c r="J83" s="187"/>
      <c r="K83" s="210"/>
      <c r="L83" s="187" t="s">
        <v>64</v>
      </c>
      <c r="M83" s="187">
        <f>J79-M80</f>
        <v>3095</v>
      </c>
      <c r="N83" s="187">
        <v>0</v>
      </c>
      <c r="O83" s="252">
        <v>0</v>
      </c>
      <c r="P83" s="210"/>
      <c r="Q83" s="188"/>
      <c r="R83" s="188"/>
      <c r="S83" s="272"/>
      <c r="T83" s="273"/>
      <c r="U83" s="168"/>
      <c r="V83" s="168"/>
      <c r="W83" s="168"/>
      <c r="X83" s="168"/>
      <c r="Y83" s="168"/>
      <c r="Z83" s="168"/>
      <c r="AA83" s="168"/>
      <c r="AB83" s="168"/>
      <c r="AC83" s="168"/>
      <c r="AD83" s="168"/>
      <c r="AE83" s="168"/>
      <c r="AF83" s="168"/>
      <c r="AG83" s="168"/>
      <c r="AH83" s="168"/>
      <c r="AI83" s="168"/>
      <c r="AJ83" s="168"/>
      <c r="AK83" s="168"/>
      <c r="AL83" s="168"/>
      <c r="AM83" s="168"/>
      <c r="AN83" s="168"/>
      <c r="AO83" s="279"/>
    </row>
    <row r="84" s="73" customFormat="true" ht="26.25" customHeight="true" spans="1:41">
      <c r="A84" s="1">
        <v>8</v>
      </c>
      <c r="B84" s="188" t="s">
        <v>538</v>
      </c>
      <c r="C84" s="188" t="s">
        <v>25</v>
      </c>
      <c r="D84" s="188" t="s">
        <v>534</v>
      </c>
      <c r="E84" s="188" t="s">
        <v>535</v>
      </c>
      <c r="F84" s="188" t="s">
        <v>28</v>
      </c>
      <c r="G84" s="188" t="s">
        <v>539</v>
      </c>
      <c r="H84" s="187">
        <v>38000</v>
      </c>
      <c r="I84" s="187">
        <v>0</v>
      </c>
      <c r="J84" s="187">
        <f>H84*0.3</f>
        <v>11400</v>
      </c>
      <c r="K84" s="210">
        <v>0</v>
      </c>
      <c r="L84" s="187" t="s">
        <v>30</v>
      </c>
      <c r="M84" s="187"/>
      <c r="N84" s="187"/>
      <c r="O84" s="252"/>
      <c r="P84" s="210" t="s">
        <v>480</v>
      </c>
      <c r="Q84" s="188" t="s">
        <v>489</v>
      </c>
      <c r="R84" s="188" t="s">
        <v>537</v>
      </c>
      <c r="S84" s="272"/>
      <c r="T84" s="273"/>
      <c r="U84" s="168"/>
      <c r="V84" s="168"/>
      <c r="W84" s="168"/>
      <c r="X84" s="168"/>
      <c r="Y84" s="168"/>
      <c r="Z84" s="168"/>
      <c r="AA84" s="168"/>
      <c r="AB84" s="168"/>
      <c r="AC84" s="168"/>
      <c r="AD84" s="168"/>
      <c r="AE84" s="168"/>
      <c r="AF84" s="168"/>
      <c r="AG84" s="168"/>
      <c r="AH84" s="168"/>
      <c r="AI84" s="168"/>
      <c r="AJ84" s="168"/>
      <c r="AK84" s="168"/>
      <c r="AL84" s="168"/>
      <c r="AM84" s="168"/>
      <c r="AN84" s="168"/>
      <c r="AO84" s="277" t="s">
        <v>484</v>
      </c>
    </row>
    <row r="85" s="73" customFormat="true" ht="26.25" customHeight="true" spans="1:41">
      <c r="A85" s="1"/>
      <c r="B85" s="188"/>
      <c r="C85" s="188"/>
      <c r="D85" s="188"/>
      <c r="E85" s="188"/>
      <c r="F85" s="188"/>
      <c r="G85" s="188"/>
      <c r="H85" s="187"/>
      <c r="I85" s="187"/>
      <c r="J85" s="187"/>
      <c r="K85" s="210"/>
      <c r="L85" s="187" t="s">
        <v>479</v>
      </c>
      <c r="M85" s="187">
        <f>98*3.5</f>
        <v>343</v>
      </c>
      <c r="N85" s="187">
        <v>0</v>
      </c>
      <c r="O85" s="252">
        <v>0</v>
      </c>
      <c r="P85" s="210"/>
      <c r="Q85" s="188"/>
      <c r="R85" s="188"/>
      <c r="S85" s="272"/>
      <c r="T85" s="273"/>
      <c r="U85" s="168"/>
      <c r="V85" s="168"/>
      <c r="W85" s="168"/>
      <c r="X85" s="168"/>
      <c r="Y85" s="168"/>
      <c r="Z85" s="168"/>
      <c r="AA85" s="168"/>
      <c r="AB85" s="168"/>
      <c r="AC85" s="168"/>
      <c r="AD85" s="168"/>
      <c r="AE85" s="168"/>
      <c r="AF85" s="168"/>
      <c r="AG85" s="168"/>
      <c r="AH85" s="168"/>
      <c r="AI85" s="168"/>
      <c r="AJ85" s="168"/>
      <c r="AK85" s="168"/>
      <c r="AL85" s="168"/>
      <c r="AM85" s="168"/>
      <c r="AN85" s="168"/>
      <c r="AO85" s="278"/>
    </row>
    <row r="86" s="73" customFormat="true" ht="26.25" customHeight="true" spans="1:41">
      <c r="A86" s="1"/>
      <c r="B86" s="188"/>
      <c r="C86" s="188"/>
      <c r="D86" s="188"/>
      <c r="E86" s="188"/>
      <c r="F86" s="188"/>
      <c r="G86" s="188"/>
      <c r="H86" s="187"/>
      <c r="I86" s="187"/>
      <c r="J86" s="187"/>
      <c r="K86" s="210"/>
      <c r="L86" s="187" t="s">
        <v>491</v>
      </c>
      <c r="M86" s="187"/>
      <c r="N86" s="187"/>
      <c r="O86" s="252"/>
      <c r="P86" s="210"/>
      <c r="Q86" s="188"/>
      <c r="R86" s="188"/>
      <c r="S86" s="272"/>
      <c r="T86" s="273"/>
      <c r="U86" s="168"/>
      <c r="V86" s="168"/>
      <c r="W86" s="168"/>
      <c r="X86" s="168"/>
      <c r="Y86" s="168"/>
      <c r="Z86" s="168"/>
      <c r="AA86" s="168"/>
      <c r="AB86" s="168"/>
      <c r="AC86" s="168"/>
      <c r="AD86" s="168"/>
      <c r="AE86" s="168"/>
      <c r="AF86" s="168"/>
      <c r="AG86" s="168"/>
      <c r="AH86" s="168"/>
      <c r="AI86" s="168"/>
      <c r="AJ86" s="168"/>
      <c r="AK86" s="168"/>
      <c r="AL86" s="168"/>
      <c r="AM86" s="168"/>
      <c r="AN86" s="168"/>
      <c r="AO86" s="278"/>
    </row>
    <row r="87" s="73" customFormat="true" ht="26.25" customHeight="true" spans="1:41">
      <c r="A87" s="1"/>
      <c r="B87" s="188"/>
      <c r="C87" s="188"/>
      <c r="D87" s="188"/>
      <c r="E87" s="188"/>
      <c r="F87" s="188"/>
      <c r="G87" s="188"/>
      <c r="H87" s="187"/>
      <c r="I87" s="187"/>
      <c r="J87" s="187"/>
      <c r="K87" s="210"/>
      <c r="L87" s="187" t="s">
        <v>61</v>
      </c>
      <c r="M87" s="187"/>
      <c r="N87" s="187"/>
      <c r="O87" s="252"/>
      <c r="P87" s="210"/>
      <c r="Q87" s="188"/>
      <c r="R87" s="188"/>
      <c r="S87" s="272"/>
      <c r="T87" s="273"/>
      <c r="U87" s="168"/>
      <c r="V87" s="168"/>
      <c r="W87" s="168"/>
      <c r="X87" s="168"/>
      <c r="Y87" s="168"/>
      <c r="Z87" s="168"/>
      <c r="AA87" s="168"/>
      <c r="AB87" s="168"/>
      <c r="AC87" s="168"/>
      <c r="AD87" s="168"/>
      <c r="AE87" s="168"/>
      <c r="AF87" s="168"/>
      <c r="AG87" s="168"/>
      <c r="AH87" s="168"/>
      <c r="AI87" s="168"/>
      <c r="AJ87" s="168"/>
      <c r="AK87" s="168"/>
      <c r="AL87" s="168"/>
      <c r="AM87" s="168"/>
      <c r="AN87" s="168"/>
      <c r="AO87" s="278"/>
    </row>
    <row r="88" s="73" customFormat="true" ht="26.25" customHeight="true" spans="1:41">
      <c r="A88" s="1"/>
      <c r="B88" s="188"/>
      <c r="C88" s="188"/>
      <c r="D88" s="188"/>
      <c r="E88" s="188"/>
      <c r="F88" s="188"/>
      <c r="G88" s="188"/>
      <c r="H88" s="187"/>
      <c r="I88" s="187"/>
      <c r="J88" s="187"/>
      <c r="K88" s="210"/>
      <c r="L88" s="187" t="s">
        <v>64</v>
      </c>
      <c r="M88" s="187">
        <f>J84-M85</f>
        <v>11057</v>
      </c>
      <c r="N88" s="187">
        <v>0</v>
      </c>
      <c r="O88" s="252">
        <v>0</v>
      </c>
      <c r="P88" s="210"/>
      <c r="Q88" s="188"/>
      <c r="R88" s="188"/>
      <c r="S88" s="272"/>
      <c r="T88" s="273"/>
      <c r="U88" s="168"/>
      <c r="V88" s="168"/>
      <c r="W88" s="168"/>
      <c r="X88" s="168"/>
      <c r="Y88" s="168"/>
      <c r="Z88" s="168"/>
      <c r="AA88" s="168"/>
      <c r="AB88" s="168"/>
      <c r="AC88" s="168"/>
      <c r="AD88" s="168"/>
      <c r="AE88" s="168"/>
      <c r="AF88" s="168"/>
      <c r="AG88" s="168"/>
      <c r="AH88" s="168"/>
      <c r="AI88" s="168"/>
      <c r="AJ88" s="168"/>
      <c r="AK88" s="168"/>
      <c r="AL88" s="168"/>
      <c r="AM88" s="168"/>
      <c r="AN88" s="168"/>
      <c r="AO88" s="279"/>
    </row>
    <row r="89" s="73" customFormat="true" ht="26.25" customHeight="true" spans="1:41">
      <c r="A89" s="1">
        <v>9</v>
      </c>
      <c r="B89" s="188" t="s">
        <v>540</v>
      </c>
      <c r="C89" s="188" t="s">
        <v>25</v>
      </c>
      <c r="D89" s="188" t="s">
        <v>486</v>
      </c>
      <c r="E89" s="188" t="s">
        <v>541</v>
      </c>
      <c r="F89" s="188" t="s">
        <v>34</v>
      </c>
      <c r="G89" s="188" t="s">
        <v>542</v>
      </c>
      <c r="H89" s="187">
        <v>76000</v>
      </c>
      <c r="I89" s="187">
        <v>0</v>
      </c>
      <c r="J89" s="187">
        <f>H89*0.3</f>
        <v>22800</v>
      </c>
      <c r="K89" s="210">
        <v>0</v>
      </c>
      <c r="L89" s="187" t="s">
        <v>30</v>
      </c>
      <c r="M89" s="187"/>
      <c r="N89" s="187"/>
      <c r="O89" s="252"/>
      <c r="P89" s="210" t="s">
        <v>480</v>
      </c>
      <c r="Q89" s="188" t="s">
        <v>489</v>
      </c>
      <c r="R89" s="188" t="s">
        <v>537</v>
      </c>
      <c r="S89" s="272"/>
      <c r="T89" s="273"/>
      <c r="U89" s="168"/>
      <c r="V89" s="168"/>
      <c r="W89" s="168"/>
      <c r="X89" s="168"/>
      <c r="Y89" s="168"/>
      <c r="Z89" s="168"/>
      <c r="AA89" s="168"/>
      <c r="AB89" s="168"/>
      <c r="AC89" s="168"/>
      <c r="AD89" s="168"/>
      <c r="AE89" s="168"/>
      <c r="AF89" s="168"/>
      <c r="AG89" s="168"/>
      <c r="AH89" s="168"/>
      <c r="AI89" s="168"/>
      <c r="AJ89" s="168"/>
      <c r="AK89" s="168"/>
      <c r="AL89" s="168"/>
      <c r="AM89" s="168"/>
      <c r="AN89" s="168"/>
      <c r="AO89" s="277" t="s">
        <v>543</v>
      </c>
    </row>
    <row r="90" s="73" customFormat="true" ht="26.25" customHeight="true" spans="1:41">
      <c r="A90" s="1"/>
      <c r="B90" s="188"/>
      <c r="C90" s="188"/>
      <c r="D90" s="188"/>
      <c r="E90" s="188"/>
      <c r="F90" s="188"/>
      <c r="G90" s="188"/>
      <c r="H90" s="187"/>
      <c r="I90" s="187"/>
      <c r="J90" s="187"/>
      <c r="K90" s="210"/>
      <c r="L90" s="187" t="s">
        <v>479</v>
      </c>
      <c r="M90" s="187"/>
      <c r="N90" s="187"/>
      <c r="O90" s="252"/>
      <c r="P90" s="210"/>
      <c r="Q90" s="188"/>
      <c r="R90" s="188"/>
      <c r="S90" s="272"/>
      <c r="T90" s="273"/>
      <c r="U90" s="168"/>
      <c r="V90" s="168"/>
      <c r="W90" s="168"/>
      <c r="X90" s="168"/>
      <c r="Y90" s="168"/>
      <c r="Z90" s="168"/>
      <c r="AA90" s="168"/>
      <c r="AB90" s="168"/>
      <c r="AC90" s="168"/>
      <c r="AD90" s="168"/>
      <c r="AE90" s="168"/>
      <c r="AF90" s="168"/>
      <c r="AG90" s="168"/>
      <c r="AH90" s="168"/>
      <c r="AI90" s="168"/>
      <c r="AJ90" s="168"/>
      <c r="AK90" s="168"/>
      <c r="AL90" s="168"/>
      <c r="AM90" s="168"/>
      <c r="AN90" s="168"/>
      <c r="AO90" s="278"/>
    </row>
    <row r="91" s="73" customFormat="true" ht="26.25" customHeight="true" spans="1:41">
      <c r="A91" s="1"/>
      <c r="B91" s="188"/>
      <c r="C91" s="188"/>
      <c r="D91" s="188"/>
      <c r="E91" s="188"/>
      <c r="F91" s="188"/>
      <c r="G91" s="188"/>
      <c r="H91" s="187"/>
      <c r="I91" s="187"/>
      <c r="J91" s="187"/>
      <c r="K91" s="210"/>
      <c r="L91" s="187" t="s">
        <v>491</v>
      </c>
      <c r="M91" s="187"/>
      <c r="N91" s="187"/>
      <c r="O91" s="252"/>
      <c r="P91" s="210"/>
      <c r="Q91" s="188"/>
      <c r="R91" s="188"/>
      <c r="S91" s="272"/>
      <c r="T91" s="273"/>
      <c r="U91" s="168"/>
      <c r="V91" s="168"/>
      <c r="W91" s="168"/>
      <c r="X91" s="168"/>
      <c r="Y91" s="168"/>
      <c r="Z91" s="168"/>
      <c r="AA91" s="168"/>
      <c r="AB91" s="168"/>
      <c r="AC91" s="168"/>
      <c r="AD91" s="168"/>
      <c r="AE91" s="168"/>
      <c r="AF91" s="168"/>
      <c r="AG91" s="168"/>
      <c r="AH91" s="168"/>
      <c r="AI91" s="168"/>
      <c r="AJ91" s="168"/>
      <c r="AK91" s="168"/>
      <c r="AL91" s="168"/>
      <c r="AM91" s="168"/>
      <c r="AN91" s="168"/>
      <c r="AO91" s="278"/>
    </row>
    <row r="92" s="73" customFormat="true" ht="29.25" customHeight="true" spans="1:41">
      <c r="A92" s="1"/>
      <c r="B92" s="188"/>
      <c r="C92" s="188"/>
      <c r="D92" s="188"/>
      <c r="E92" s="188"/>
      <c r="F92" s="188"/>
      <c r="G92" s="188"/>
      <c r="H92" s="187"/>
      <c r="I92" s="187"/>
      <c r="J92" s="187"/>
      <c r="K92" s="210"/>
      <c r="L92" s="187" t="s">
        <v>61</v>
      </c>
      <c r="M92" s="187"/>
      <c r="N92" s="187"/>
      <c r="O92" s="252"/>
      <c r="P92" s="210"/>
      <c r="Q92" s="188"/>
      <c r="R92" s="188"/>
      <c r="S92" s="272"/>
      <c r="T92" s="273"/>
      <c r="U92" s="168"/>
      <c r="V92" s="168"/>
      <c r="W92" s="168"/>
      <c r="X92" s="168"/>
      <c r="Y92" s="168"/>
      <c r="Z92" s="168"/>
      <c r="AA92" s="168"/>
      <c r="AB92" s="168"/>
      <c r="AC92" s="168"/>
      <c r="AD92" s="168"/>
      <c r="AE92" s="168"/>
      <c r="AF92" s="168"/>
      <c r="AG92" s="168"/>
      <c r="AH92" s="168"/>
      <c r="AI92" s="168"/>
      <c r="AJ92" s="168"/>
      <c r="AK92" s="168"/>
      <c r="AL92" s="168"/>
      <c r="AM92" s="168"/>
      <c r="AN92" s="168"/>
      <c r="AO92" s="278"/>
    </row>
    <row r="93" s="73" customFormat="true" ht="15.75" customHeight="true" spans="1:41">
      <c r="A93" s="1"/>
      <c r="B93" s="188"/>
      <c r="C93" s="188"/>
      <c r="D93" s="188"/>
      <c r="E93" s="188"/>
      <c r="F93" s="188"/>
      <c r="G93" s="188"/>
      <c r="H93" s="187"/>
      <c r="I93" s="187"/>
      <c r="J93" s="187"/>
      <c r="K93" s="210"/>
      <c r="L93" s="187" t="s">
        <v>64</v>
      </c>
      <c r="M93" s="187">
        <v>22800</v>
      </c>
      <c r="N93" s="187">
        <v>0</v>
      </c>
      <c r="O93" s="252">
        <v>0</v>
      </c>
      <c r="P93" s="210"/>
      <c r="Q93" s="188"/>
      <c r="R93" s="188"/>
      <c r="S93" s="272"/>
      <c r="T93" s="273"/>
      <c r="U93" s="168"/>
      <c r="V93" s="168"/>
      <c r="W93" s="168"/>
      <c r="X93" s="168"/>
      <c r="Y93" s="168"/>
      <c r="Z93" s="168"/>
      <c r="AA93" s="168"/>
      <c r="AB93" s="168"/>
      <c r="AC93" s="168"/>
      <c r="AD93" s="168"/>
      <c r="AE93" s="168"/>
      <c r="AF93" s="168"/>
      <c r="AG93" s="168"/>
      <c r="AH93" s="168"/>
      <c r="AI93" s="168"/>
      <c r="AJ93" s="168"/>
      <c r="AK93" s="168"/>
      <c r="AL93" s="168"/>
      <c r="AM93" s="168"/>
      <c r="AN93" s="168"/>
      <c r="AO93" s="279"/>
    </row>
    <row r="94" s="73" customFormat="true" ht="15.75" customHeight="true" spans="1:41">
      <c r="A94" s="1">
        <v>10</v>
      </c>
      <c r="B94" s="188" t="s">
        <v>544</v>
      </c>
      <c r="C94" s="188" t="s">
        <v>25</v>
      </c>
      <c r="D94" s="188" t="s">
        <v>476</v>
      </c>
      <c r="E94" s="188" t="s">
        <v>545</v>
      </c>
      <c r="F94" s="188" t="s">
        <v>34</v>
      </c>
      <c r="G94" s="188" t="s">
        <v>546</v>
      </c>
      <c r="H94" s="187">
        <v>157392</v>
      </c>
      <c r="I94" s="187">
        <v>0</v>
      </c>
      <c r="J94" s="187">
        <v>10000</v>
      </c>
      <c r="K94" s="210">
        <v>0</v>
      </c>
      <c r="L94" s="187" t="s">
        <v>30</v>
      </c>
      <c r="M94" s="187"/>
      <c r="N94" s="187"/>
      <c r="O94" s="252"/>
      <c r="P94" s="210" t="s">
        <v>507</v>
      </c>
      <c r="Q94" s="188" t="s">
        <v>326</v>
      </c>
      <c r="R94" s="188" t="s">
        <v>547</v>
      </c>
      <c r="S94" s="272"/>
      <c r="T94" s="273"/>
      <c r="U94" s="168"/>
      <c r="V94" s="168"/>
      <c r="W94" s="168"/>
      <c r="X94" s="168"/>
      <c r="Y94" s="168"/>
      <c r="Z94" s="168"/>
      <c r="AA94" s="168"/>
      <c r="AB94" s="168"/>
      <c r="AC94" s="168"/>
      <c r="AD94" s="168"/>
      <c r="AE94" s="168"/>
      <c r="AF94" s="168"/>
      <c r="AG94" s="168"/>
      <c r="AH94" s="168"/>
      <c r="AI94" s="168"/>
      <c r="AJ94" s="168"/>
      <c r="AK94" s="168"/>
      <c r="AL94" s="168"/>
      <c r="AM94" s="168" t="e">
        <f>SUM(M94,#REF!,M99,#REF!,M253,M268,M273,M278,M283,M288,M293,M298,M313)</f>
        <v>#REF!</v>
      </c>
      <c r="AN94" s="168" t="s">
        <v>509</v>
      </c>
      <c r="AO94" s="276" t="s">
        <v>545</v>
      </c>
    </row>
    <row r="95" s="73" customFormat="true" ht="15.75" customHeight="true" spans="1:41">
      <c r="A95" s="1"/>
      <c r="B95" s="188"/>
      <c r="C95" s="188"/>
      <c r="D95" s="188"/>
      <c r="E95" s="188"/>
      <c r="F95" s="188"/>
      <c r="G95" s="188"/>
      <c r="H95" s="187"/>
      <c r="I95" s="187"/>
      <c r="J95" s="187"/>
      <c r="K95" s="210"/>
      <c r="L95" s="187" t="s">
        <v>479</v>
      </c>
      <c r="M95" s="187"/>
      <c r="N95" s="187"/>
      <c r="O95" s="252"/>
      <c r="P95" s="210"/>
      <c r="Q95" s="188"/>
      <c r="R95" s="188"/>
      <c r="S95" s="272"/>
      <c r="T95" s="273"/>
      <c r="U95" s="168"/>
      <c r="V95" s="168"/>
      <c r="W95" s="168"/>
      <c r="X95" s="168"/>
      <c r="Y95" s="168"/>
      <c r="Z95" s="168"/>
      <c r="AA95" s="168"/>
      <c r="AB95" s="168"/>
      <c r="AC95" s="168"/>
      <c r="AD95" s="168"/>
      <c r="AE95" s="168"/>
      <c r="AF95" s="168"/>
      <c r="AG95" s="168"/>
      <c r="AH95" s="168"/>
      <c r="AI95" s="168"/>
      <c r="AJ95" s="168"/>
      <c r="AK95" s="168"/>
      <c r="AL95" s="168"/>
      <c r="AM95" s="168" t="e">
        <f>SUM(M95,#REF!,M100,#REF!,M254,M274,M269,M279,M284,M289,M294,M299,M314,)</f>
        <v>#REF!</v>
      </c>
      <c r="AN95" s="168"/>
      <c r="AO95" s="276"/>
    </row>
    <row r="96" s="73" customFormat="true" ht="15.75" customHeight="true" spans="1:41">
      <c r="A96" s="1"/>
      <c r="B96" s="188"/>
      <c r="C96" s="188"/>
      <c r="D96" s="188"/>
      <c r="E96" s="188"/>
      <c r="F96" s="188"/>
      <c r="G96" s="188"/>
      <c r="H96" s="187"/>
      <c r="I96" s="187"/>
      <c r="J96" s="187"/>
      <c r="K96" s="210"/>
      <c r="L96" s="187" t="s">
        <v>491</v>
      </c>
      <c r="M96" s="187"/>
      <c r="N96" s="187"/>
      <c r="O96" s="252"/>
      <c r="P96" s="210"/>
      <c r="Q96" s="188"/>
      <c r="R96" s="188"/>
      <c r="S96" s="272"/>
      <c r="T96" s="273"/>
      <c r="U96" s="168"/>
      <c r="V96" s="168"/>
      <c r="W96" s="168"/>
      <c r="X96" s="168"/>
      <c r="Y96" s="168"/>
      <c r="Z96" s="168"/>
      <c r="AA96" s="168"/>
      <c r="AB96" s="168"/>
      <c r="AC96" s="168"/>
      <c r="AD96" s="168"/>
      <c r="AE96" s="168"/>
      <c r="AF96" s="168"/>
      <c r="AG96" s="168"/>
      <c r="AH96" s="168"/>
      <c r="AI96" s="168"/>
      <c r="AJ96" s="168"/>
      <c r="AK96" s="168"/>
      <c r="AL96" s="168"/>
      <c r="AM96" s="168" t="e">
        <f>SUM(M96,#REF!,M101,#REF!,M255,M255,M270,M275,M280,M285,M290,M295,M300,M315)</f>
        <v>#REF!</v>
      </c>
      <c r="AN96" s="168"/>
      <c r="AO96" s="276"/>
    </row>
    <row r="97" s="73" customFormat="true" ht="15.75" customHeight="true" spans="1:41">
      <c r="A97" s="1"/>
      <c r="B97" s="188"/>
      <c r="C97" s="188"/>
      <c r="D97" s="188"/>
      <c r="E97" s="188"/>
      <c r="F97" s="188"/>
      <c r="G97" s="188"/>
      <c r="H97" s="187"/>
      <c r="I97" s="187"/>
      <c r="J97" s="187"/>
      <c r="K97" s="210"/>
      <c r="L97" s="187" t="s">
        <v>61</v>
      </c>
      <c r="M97" s="187"/>
      <c r="N97" s="187"/>
      <c r="O97" s="252"/>
      <c r="P97" s="210"/>
      <c r="Q97" s="188"/>
      <c r="R97" s="188"/>
      <c r="S97" s="272"/>
      <c r="T97" s="273"/>
      <c r="U97" s="168"/>
      <c r="V97" s="168"/>
      <c r="W97" s="168"/>
      <c r="X97" s="168"/>
      <c r="Y97" s="168"/>
      <c r="Z97" s="168"/>
      <c r="AA97" s="168"/>
      <c r="AB97" s="168"/>
      <c r="AC97" s="168"/>
      <c r="AD97" s="168"/>
      <c r="AE97" s="168"/>
      <c r="AF97" s="168"/>
      <c r="AG97" s="168"/>
      <c r="AH97" s="168"/>
      <c r="AI97" s="168"/>
      <c r="AJ97" s="168"/>
      <c r="AK97" s="168"/>
      <c r="AL97" s="168"/>
      <c r="AM97" s="168" t="e">
        <f>SUM(M97,M102,#REF!,#REF!,M256,M271,M276,M281,M286,M291,M296,M301,M316)</f>
        <v>#REF!</v>
      </c>
      <c r="AN97" s="168"/>
      <c r="AO97" s="276"/>
    </row>
    <row r="98" s="73" customFormat="true" ht="15.75" customHeight="true" spans="1:41">
      <c r="A98" s="1"/>
      <c r="B98" s="188"/>
      <c r="C98" s="188"/>
      <c r="D98" s="188"/>
      <c r="E98" s="188"/>
      <c r="F98" s="188"/>
      <c r="G98" s="188"/>
      <c r="H98" s="187"/>
      <c r="I98" s="187"/>
      <c r="J98" s="187"/>
      <c r="K98" s="210"/>
      <c r="L98" s="187" t="s">
        <v>64</v>
      </c>
      <c r="M98" s="187">
        <f>J94-M95</f>
        <v>10000</v>
      </c>
      <c r="N98" s="187">
        <v>0</v>
      </c>
      <c r="O98" s="252"/>
      <c r="P98" s="210"/>
      <c r="Q98" s="188"/>
      <c r="R98" s="188"/>
      <c r="S98" s="272"/>
      <c r="T98" s="273"/>
      <c r="U98" s="168"/>
      <c r="V98" s="168"/>
      <c r="W98" s="168"/>
      <c r="X98" s="168"/>
      <c r="Y98" s="168"/>
      <c r="Z98" s="168"/>
      <c r="AA98" s="168"/>
      <c r="AB98" s="168"/>
      <c r="AC98" s="168"/>
      <c r="AD98" s="168"/>
      <c r="AE98" s="168"/>
      <c r="AF98" s="168"/>
      <c r="AG98" s="168"/>
      <c r="AH98" s="168"/>
      <c r="AI98" s="168"/>
      <c r="AJ98" s="168"/>
      <c r="AK98" s="168"/>
      <c r="AL98" s="168"/>
      <c r="AM98" s="168" t="e">
        <f>SUM(M98,#REF!,,M103,#REF!,M257,M272,M277,M282,M287,M292,M297,M302,M317)</f>
        <v>#REF!</v>
      </c>
      <c r="AN98" s="168"/>
      <c r="AO98" s="276"/>
    </row>
    <row r="99" s="73" customFormat="true" ht="15.75" customHeight="true" spans="1:41">
      <c r="A99" s="1">
        <v>11</v>
      </c>
      <c r="B99" s="188" t="s">
        <v>548</v>
      </c>
      <c r="C99" s="188" t="s">
        <v>25</v>
      </c>
      <c r="D99" s="188" t="s">
        <v>486</v>
      </c>
      <c r="E99" s="188" t="s">
        <v>487</v>
      </c>
      <c r="F99" s="188" t="s">
        <v>34</v>
      </c>
      <c r="G99" s="188" t="s">
        <v>549</v>
      </c>
      <c r="H99" s="187">
        <v>125161</v>
      </c>
      <c r="I99" s="187">
        <v>0</v>
      </c>
      <c r="J99" s="187">
        <v>500</v>
      </c>
      <c r="K99" s="210">
        <v>0</v>
      </c>
      <c r="L99" s="187" t="s">
        <v>30</v>
      </c>
      <c r="M99" s="187"/>
      <c r="N99" s="187"/>
      <c r="O99" s="252"/>
      <c r="P99" s="210" t="s">
        <v>480</v>
      </c>
      <c r="Q99" s="188" t="s">
        <v>489</v>
      </c>
      <c r="R99" s="188" t="s">
        <v>550</v>
      </c>
      <c r="S99" s="272"/>
      <c r="T99" s="273"/>
      <c r="U99" s="168"/>
      <c r="V99" s="168"/>
      <c r="W99" s="168"/>
      <c r="X99" s="168"/>
      <c r="Y99" s="168"/>
      <c r="Z99" s="168"/>
      <c r="AA99" s="168"/>
      <c r="AB99" s="168"/>
      <c r="AC99" s="168"/>
      <c r="AD99" s="168"/>
      <c r="AE99" s="168"/>
      <c r="AF99" s="168"/>
      <c r="AG99" s="168"/>
      <c r="AH99" s="168"/>
      <c r="AI99" s="168"/>
      <c r="AJ99" s="168"/>
      <c r="AK99" s="168"/>
      <c r="AL99" s="168"/>
      <c r="AM99" s="168"/>
      <c r="AN99" s="168"/>
      <c r="AO99" s="277" t="s">
        <v>484</v>
      </c>
    </row>
    <row r="100" s="73" customFormat="true" ht="15.75" customHeight="true" spans="1:41">
      <c r="A100" s="1"/>
      <c r="B100" s="188"/>
      <c r="C100" s="188"/>
      <c r="D100" s="188"/>
      <c r="E100" s="188"/>
      <c r="F100" s="188"/>
      <c r="G100" s="188"/>
      <c r="H100" s="187"/>
      <c r="I100" s="187"/>
      <c r="J100" s="187"/>
      <c r="K100" s="210"/>
      <c r="L100" s="187" t="s">
        <v>479</v>
      </c>
      <c r="M100" s="187"/>
      <c r="N100" s="187"/>
      <c r="O100" s="252"/>
      <c r="P100" s="210"/>
      <c r="Q100" s="188"/>
      <c r="R100" s="188"/>
      <c r="S100" s="272"/>
      <c r="T100" s="273"/>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278"/>
    </row>
    <row r="101" s="73" customFormat="true" ht="15.75" customHeight="true" spans="1:41">
      <c r="A101" s="1"/>
      <c r="B101" s="188"/>
      <c r="C101" s="188"/>
      <c r="D101" s="188"/>
      <c r="E101" s="188"/>
      <c r="F101" s="188"/>
      <c r="G101" s="188"/>
      <c r="H101" s="187"/>
      <c r="I101" s="187"/>
      <c r="J101" s="187"/>
      <c r="K101" s="210"/>
      <c r="L101" s="187" t="s">
        <v>491</v>
      </c>
      <c r="M101" s="187"/>
      <c r="N101" s="187"/>
      <c r="O101" s="252"/>
      <c r="P101" s="210"/>
      <c r="Q101" s="188"/>
      <c r="R101" s="188"/>
      <c r="S101" s="272"/>
      <c r="T101" s="273"/>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278"/>
    </row>
    <row r="102" s="73" customFormat="true" ht="15.75" customHeight="true" spans="1:41">
      <c r="A102" s="1"/>
      <c r="B102" s="188"/>
      <c r="C102" s="188"/>
      <c r="D102" s="188"/>
      <c r="E102" s="188"/>
      <c r="F102" s="188"/>
      <c r="G102" s="188"/>
      <c r="H102" s="187"/>
      <c r="I102" s="187"/>
      <c r="J102" s="187"/>
      <c r="K102" s="210"/>
      <c r="L102" s="187" t="s">
        <v>61</v>
      </c>
      <c r="M102" s="187"/>
      <c r="N102" s="187"/>
      <c r="O102" s="252"/>
      <c r="P102" s="210"/>
      <c r="Q102" s="188"/>
      <c r="R102" s="188"/>
      <c r="S102" s="272"/>
      <c r="T102" s="273"/>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278"/>
    </row>
    <row r="103" s="73" customFormat="true" ht="15.75" customHeight="true" spans="1:41">
      <c r="A103" s="1"/>
      <c r="B103" s="188"/>
      <c r="C103" s="188"/>
      <c r="D103" s="188"/>
      <c r="E103" s="188"/>
      <c r="F103" s="188"/>
      <c r="G103" s="188"/>
      <c r="H103" s="187"/>
      <c r="I103" s="187"/>
      <c r="J103" s="187"/>
      <c r="K103" s="210"/>
      <c r="L103" s="187" t="s">
        <v>64</v>
      </c>
      <c r="M103" s="187">
        <f>J99-M100</f>
        <v>500</v>
      </c>
      <c r="N103" s="252">
        <v>0</v>
      </c>
      <c r="O103" s="252">
        <v>0</v>
      </c>
      <c r="P103" s="210"/>
      <c r="Q103" s="188"/>
      <c r="R103" s="188"/>
      <c r="S103" s="272"/>
      <c r="T103" s="273"/>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279"/>
    </row>
    <row r="104" s="73" customFormat="true" ht="22.5" customHeight="true" spans="1:41">
      <c r="A104" s="1">
        <v>12</v>
      </c>
      <c r="B104" s="188" t="s">
        <v>551</v>
      </c>
      <c r="C104" s="188" t="s">
        <v>25</v>
      </c>
      <c r="D104" s="188" t="s">
        <v>486</v>
      </c>
      <c r="E104" s="188" t="s">
        <v>487</v>
      </c>
      <c r="F104" s="188" t="s">
        <v>34</v>
      </c>
      <c r="G104" s="188" t="s">
        <v>552</v>
      </c>
      <c r="H104" s="187">
        <v>140040</v>
      </c>
      <c r="I104" s="187">
        <v>0</v>
      </c>
      <c r="J104" s="187">
        <v>500</v>
      </c>
      <c r="K104" s="210">
        <v>0</v>
      </c>
      <c r="L104" s="187" t="s">
        <v>30</v>
      </c>
      <c r="M104" s="187"/>
      <c r="N104" s="187"/>
      <c r="O104" s="252"/>
      <c r="P104" s="210" t="s">
        <v>480</v>
      </c>
      <c r="Q104" s="188" t="s">
        <v>489</v>
      </c>
      <c r="R104" s="188" t="s">
        <v>550</v>
      </c>
      <c r="S104" s="272"/>
      <c r="T104" s="273"/>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277" t="s">
        <v>484</v>
      </c>
    </row>
    <row r="105" s="73" customFormat="true" customHeight="true" spans="1:41">
      <c r="A105" s="1"/>
      <c r="B105" s="188"/>
      <c r="C105" s="188"/>
      <c r="D105" s="188"/>
      <c r="E105" s="188"/>
      <c r="F105" s="188"/>
      <c r="G105" s="188"/>
      <c r="H105" s="187"/>
      <c r="I105" s="187"/>
      <c r="J105" s="187"/>
      <c r="K105" s="210"/>
      <c r="L105" s="187" t="s">
        <v>479</v>
      </c>
      <c r="M105" s="187"/>
      <c r="N105" s="187"/>
      <c r="O105" s="252"/>
      <c r="P105" s="210"/>
      <c r="Q105" s="188"/>
      <c r="R105" s="188"/>
      <c r="S105" s="272"/>
      <c r="T105" s="273"/>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278"/>
    </row>
    <row r="106" s="73" customFormat="true" customHeight="true" spans="1:41">
      <c r="A106" s="1"/>
      <c r="B106" s="188"/>
      <c r="C106" s="188"/>
      <c r="D106" s="188"/>
      <c r="E106" s="188"/>
      <c r="F106" s="188"/>
      <c r="G106" s="188"/>
      <c r="H106" s="187"/>
      <c r="I106" s="187"/>
      <c r="J106" s="187"/>
      <c r="K106" s="210"/>
      <c r="L106" s="187" t="s">
        <v>491</v>
      </c>
      <c r="M106" s="187"/>
      <c r="N106" s="187"/>
      <c r="O106" s="252"/>
      <c r="P106" s="210"/>
      <c r="Q106" s="188"/>
      <c r="R106" s="188"/>
      <c r="S106" s="272"/>
      <c r="T106" s="273"/>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278"/>
    </row>
    <row r="107" s="73" customFormat="true" customHeight="true" spans="1:41">
      <c r="A107" s="1"/>
      <c r="B107" s="188"/>
      <c r="C107" s="188"/>
      <c r="D107" s="188"/>
      <c r="E107" s="188"/>
      <c r="F107" s="188"/>
      <c r="G107" s="188"/>
      <c r="H107" s="187"/>
      <c r="I107" s="187"/>
      <c r="J107" s="187"/>
      <c r="K107" s="210"/>
      <c r="L107" s="187" t="s">
        <v>61</v>
      </c>
      <c r="M107" s="187"/>
      <c r="N107" s="187"/>
      <c r="O107" s="252"/>
      <c r="P107" s="210"/>
      <c r="Q107" s="188"/>
      <c r="R107" s="188"/>
      <c r="S107" s="272"/>
      <c r="T107" s="273"/>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278"/>
    </row>
    <row r="108" s="73" customFormat="true" customHeight="true" spans="1:41">
      <c r="A108" s="1"/>
      <c r="B108" s="188"/>
      <c r="C108" s="188"/>
      <c r="D108" s="188"/>
      <c r="E108" s="188"/>
      <c r="F108" s="188"/>
      <c r="G108" s="188"/>
      <c r="H108" s="187"/>
      <c r="I108" s="187"/>
      <c r="J108" s="187"/>
      <c r="K108" s="210"/>
      <c r="L108" s="187" t="s">
        <v>64</v>
      </c>
      <c r="M108" s="187">
        <f>J104-M105</f>
        <v>500</v>
      </c>
      <c r="N108" s="252">
        <v>0</v>
      </c>
      <c r="O108" s="252">
        <v>0</v>
      </c>
      <c r="P108" s="210"/>
      <c r="Q108" s="188"/>
      <c r="R108" s="188"/>
      <c r="S108" s="272"/>
      <c r="T108" s="273"/>
      <c r="U108" s="168"/>
      <c r="V108" s="168"/>
      <c r="W108" s="168"/>
      <c r="X108" s="168"/>
      <c r="Y108" s="168"/>
      <c r="Z108" s="168"/>
      <c r="AA108" s="168"/>
      <c r="AB108" s="168"/>
      <c r="AC108" s="168"/>
      <c r="AD108" s="168"/>
      <c r="AE108" s="168"/>
      <c r="AF108" s="168"/>
      <c r="AG108" s="168"/>
      <c r="AH108" s="168"/>
      <c r="AI108" s="168"/>
      <c r="AJ108" s="168"/>
      <c r="AK108" s="168"/>
      <c r="AL108" s="168"/>
      <c r="AM108" s="168"/>
      <c r="AN108" s="168"/>
      <c r="AO108" s="279"/>
    </row>
    <row r="109" s="73" customFormat="true" customHeight="true" spans="1:41">
      <c r="A109" s="1">
        <v>13</v>
      </c>
      <c r="B109" s="188" t="s">
        <v>553</v>
      </c>
      <c r="C109" s="188" t="s">
        <v>25</v>
      </c>
      <c r="D109" s="188" t="s">
        <v>534</v>
      </c>
      <c r="E109" s="188" t="s">
        <v>495</v>
      </c>
      <c r="F109" s="188" t="s">
        <v>28</v>
      </c>
      <c r="G109" s="188" t="s">
        <v>554</v>
      </c>
      <c r="H109" s="187">
        <f>22.4*8000</f>
        <v>179200</v>
      </c>
      <c r="I109" s="187">
        <v>0</v>
      </c>
      <c r="J109" s="187">
        <v>500</v>
      </c>
      <c r="K109" s="210">
        <v>0</v>
      </c>
      <c r="L109" s="187" t="s">
        <v>30</v>
      </c>
      <c r="M109" s="187"/>
      <c r="N109" s="187"/>
      <c r="O109" s="252"/>
      <c r="P109" s="210" t="s">
        <v>480</v>
      </c>
      <c r="Q109" s="188" t="s">
        <v>555</v>
      </c>
      <c r="R109" s="188" t="s">
        <v>481</v>
      </c>
      <c r="S109" s="272"/>
      <c r="T109" s="273"/>
      <c r="U109" s="168"/>
      <c r="V109" s="168"/>
      <c r="W109" s="168"/>
      <c r="X109" s="168"/>
      <c r="Y109" s="168"/>
      <c r="Z109" s="168"/>
      <c r="AA109" s="168"/>
      <c r="AB109" s="168"/>
      <c r="AC109" s="168"/>
      <c r="AD109" s="168"/>
      <c r="AE109" s="168"/>
      <c r="AF109" s="168"/>
      <c r="AG109" s="168"/>
      <c r="AH109" s="168"/>
      <c r="AI109" s="168"/>
      <c r="AJ109" s="168"/>
      <c r="AK109" s="168"/>
      <c r="AL109" s="168"/>
      <c r="AM109" s="168" t="s">
        <v>556</v>
      </c>
      <c r="AN109" s="168"/>
      <c r="AO109" s="277" t="s">
        <v>484</v>
      </c>
    </row>
    <row r="110" s="73" customFormat="true" customHeight="true" spans="1:41">
      <c r="A110" s="1"/>
      <c r="B110" s="188"/>
      <c r="C110" s="188"/>
      <c r="D110" s="188"/>
      <c r="E110" s="188"/>
      <c r="F110" s="188"/>
      <c r="G110" s="188"/>
      <c r="H110" s="187"/>
      <c r="I110" s="187"/>
      <c r="J110" s="187"/>
      <c r="K110" s="210"/>
      <c r="L110" s="187" t="s">
        <v>479</v>
      </c>
      <c r="M110" s="187"/>
      <c r="N110" s="187"/>
      <c r="O110" s="252"/>
      <c r="P110" s="210"/>
      <c r="Q110" s="188"/>
      <c r="R110" s="188"/>
      <c r="S110" s="272"/>
      <c r="T110" s="273"/>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278"/>
    </row>
    <row r="111" s="73" customFormat="true" customHeight="true" spans="1:41">
      <c r="A111" s="1"/>
      <c r="B111" s="188"/>
      <c r="C111" s="188"/>
      <c r="D111" s="188"/>
      <c r="E111" s="188"/>
      <c r="F111" s="188"/>
      <c r="G111" s="188"/>
      <c r="H111" s="187"/>
      <c r="I111" s="187"/>
      <c r="J111" s="187"/>
      <c r="K111" s="210"/>
      <c r="L111" s="187" t="s">
        <v>491</v>
      </c>
      <c r="M111" s="187"/>
      <c r="N111" s="187"/>
      <c r="O111" s="252"/>
      <c r="P111" s="210"/>
      <c r="Q111" s="188"/>
      <c r="R111" s="188"/>
      <c r="S111" s="272"/>
      <c r="T111" s="273"/>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278"/>
    </row>
    <row r="112" s="73" customFormat="true" customHeight="true" spans="1:41">
      <c r="A112" s="1"/>
      <c r="B112" s="188"/>
      <c r="C112" s="188"/>
      <c r="D112" s="188"/>
      <c r="E112" s="188"/>
      <c r="F112" s="188"/>
      <c r="G112" s="188"/>
      <c r="H112" s="187"/>
      <c r="I112" s="187"/>
      <c r="J112" s="187"/>
      <c r="K112" s="210"/>
      <c r="L112" s="187" t="s">
        <v>61</v>
      </c>
      <c r="M112" s="187"/>
      <c r="N112" s="187"/>
      <c r="O112" s="252"/>
      <c r="P112" s="210"/>
      <c r="Q112" s="188"/>
      <c r="R112" s="188"/>
      <c r="S112" s="272"/>
      <c r="T112" s="273"/>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278"/>
    </row>
    <row r="113" s="73" customFormat="true" customHeight="true" spans="1:41">
      <c r="A113" s="1"/>
      <c r="B113" s="188"/>
      <c r="C113" s="188"/>
      <c r="D113" s="188"/>
      <c r="E113" s="188"/>
      <c r="F113" s="188"/>
      <c r="G113" s="188"/>
      <c r="H113" s="187"/>
      <c r="I113" s="187"/>
      <c r="J113" s="187"/>
      <c r="K113" s="210"/>
      <c r="L113" s="187" t="s">
        <v>64</v>
      </c>
      <c r="M113" s="187">
        <v>500</v>
      </c>
      <c r="N113" s="252">
        <v>0</v>
      </c>
      <c r="O113" s="252">
        <v>0</v>
      </c>
      <c r="P113" s="210"/>
      <c r="Q113" s="188"/>
      <c r="R113" s="188"/>
      <c r="S113" s="272"/>
      <c r="T113" s="273"/>
      <c r="U113" s="168"/>
      <c r="V113" s="168"/>
      <c r="W113" s="168"/>
      <c r="X113" s="168"/>
      <c r="Y113" s="168"/>
      <c r="Z113" s="168"/>
      <c r="AA113" s="168"/>
      <c r="AB113" s="168"/>
      <c r="AC113" s="168"/>
      <c r="AD113" s="168"/>
      <c r="AE113" s="168"/>
      <c r="AF113" s="168"/>
      <c r="AG113" s="168"/>
      <c r="AH113" s="168"/>
      <c r="AI113" s="168"/>
      <c r="AJ113" s="168"/>
      <c r="AK113" s="168"/>
      <c r="AL113" s="168"/>
      <c r="AM113" s="168"/>
      <c r="AN113" s="168"/>
      <c r="AO113" s="279"/>
    </row>
    <row r="114" s="73" customFormat="true" ht="15.75" customHeight="true" spans="1:41">
      <c r="A114" s="1">
        <v>14</v>
      </c>
      <c r="B114" s="188" t="s">
        <v>557</v>
      </c>
      <c r="C114" s="188" t="s">
        <v>25</v>
      </c>
      <c r="D114" s="188" t="s">
        <v>558</v>
      </c>
      <c r="E114" s="188" t="s">
        <v>27</v>
      </c>
      <c r="F114" s="188" t="s">
        <v>34</v>
      </c>
      <c r="G114" s="188" t="s">
        <v>559</v>
      </c>
      <c r="H114" s="187">
        <v>19100</v>
      </c>
      <c r="I114" s="187">
        <v>0</v>
      </c>
      <c r="J114" s="187">
        <v>7500</v>
      </c>
      <c r="K114" s="210">
        <v>0</v>
      </c>
      <c r="L114" s="187" t="s">
        <v>30</v>
      </c>
      <c r="M114" s="187"/>
      <c r="N114" s="187"/>
      <c r="O114" s="252">
        <v>0</v>
      </c>
      <c r="P114" s="210" t="s">
        <v>480</v>
      </c>
      <c r="Q114" s="188" t="s">
        <v>560</v>
      </c>
      <c r="R114" s="188" t="s">
        <v>510</v>
      </c>
      <c r="S114" s="183"/>
      <c r="T114" s="253"/>
      <c r="AO114" s="337"/>
    </row>
    <row r="115" s="73" customFormat="true" ht="15.75" customHeight="true" spans="1:41">
      <c r="A115" s="1"/>
      <c r="B115" s="188" t="s">
        <v>561</v>
      </c>
      <c r="C115" s="188" t="s">
        <v>25</v>
      </c>
      <c r="D115" s="188" t="s">
        <v>558</v>
      </c>
      <c r="E115" s="188" t="s">
        <v>27</v>
      </c>
      <c r="F115" s="188" t="s">
        <v>34</v>
      </c>
      <c r="G115" s="188" t="s">
        <v>559</v>
      </c>
      <c r="H115" s="187"/>
      <c r="I115" s="187"/>
      <c r="J115" s="187"/>
      <c r="K115" s="210"/>
      <c r="L115" s="187" t="s">
        <v>479</v>
      </c>
      <c r="M115" s="187"/>
      <c r="N115" s="187"/>
      <c r="O115" s="252"/>
      <c r="P115" s="210"/>
      <c r="Q115" s="188"/>
      <c r="R115" s="188"/>
      <c r="S115" s="183"/>
      <c r="T115" s="253"/>
      <c r="AO115" s="338"/>
    </row>
    <row r="116" s="73" customFormat="true" ht="24.75" customHeight="true" spans="1:41">
      <c r="A116" s="1"/>
      <c r="B116" s="188" t="s">
        <v>561</v>
      </c>
      <c r="C116" s="188" t="s">
        <v>25</v>
      </c>
      <c r="D116" s="188" t="s">
        <v>558</v>
      </c>
      <c r="E116" s="188" t="s">
        <v>27</v>
      </c>
      <c r="F116" s="188" t="s">
        <v>34</v>
      </c>
      <c r="G116" s="188" t="s">
        <v>559</v>
      </c>
      <c r="H116" s="187"/>
      <c r="I116" s="187"/>
      <c r="J116" s="187"/>
      <c r="K116" s="210"/>
      <c r="L116" s="187" t="s">
        <v>491</v>
      </c>
      <c r="M116" s="187"/>
      <c r="N116" s="187"/>
      <c r="O116" s="252"/>
      <c r="P116" s="210"/>
      <c r="Q116" s="188"/>
      <c r="R116" s="188"/>
      <c r="S116" s="183"/>
      <c r="T116" s="253"/>
      <c r="AO116" s="338"/>
    </row>
    <row r="117" s="73" customFormat="true" spans="1:41">
      <c r="A117" s="1"/>
      <c r="B117" s="188"/>
      <c r="C117" s="188"/>
      <c r="D117" s="188"/>
      <c r="E117" s="188"/>
      <c r="F117" s="188"/>
      <c r="G117" s="188"/>
      <c r="H117" s="187"/>
      <c r="I117" s="187"/>
      <c r="J117" s="187"/>
      <c r="K117" s="210"/>
      <c r="L117" s="187" t="s">
        <v>61</v>
      </c>
      <c r="M117" s="187"/>
      <c r="N117" s="187"/>
      <c r="O117" s="252"/>
      <c r="P117" s="210"/>
      <c r="Q117" s="188"/>
      <c r="R117" s="188"/>
      <c r="S117" s="183"/>
      <c r="T117" s="253"/>
      <c r="AO117" s="338"/>
    </row>
    <row r="118" s="73" customFormat="true" spans="1:41">
      <c r="A118" s="1"/>
      <c r="B118" s="188"/>
      <c r="C118" s="188"/>
      <c r="D118" s="188"/>
      <c r="E118" s="188"/>
      <c r="F118" s="188"/>
      <c r="G118" s="188"/>
      <c r="H118" s="187"/>
      <c r="I118" s="187"/>
      <c r="J118" s="187"/>
      <c r="K118" s="210"/>
      <c r="L118" s="187" t="s">
        <v>64</v>
      </c>
      <c r="M118" s="187">
        <v>7500</v>
      </c>
      <c r="N118" s="187">
        <v>0</v>
      </c>
      <c r="O118" s="252"/>
      <c r="P118" s="210"/>
      <c r="Q118" s="188"/>
      <c r="R118" s="188"/>
      <c r="S118" s="183"/>
      <c r="T118" s="253"/>
      <c r="AO118" s="339"/>
    </row>
    <row r="119" s="174" customFormat="true" ht="57" spans="1:20">
      <c r="A119" s="202"/>
      <c r="B119" s="202" t="s">
        <v>265</v>
      </c>
      <c r="C119" s="202">
        <v>10</v>
      </c>
      <c r="D119" s="202"/>
      <c r="E119" s="202"/>
      <c r="F119" s="202"/>
      <c r="G119" s="202"/>
      <c r="H119" s="296"/>
      <c r="I119" s="296"/>
      <c r="J119" s="296"/>
      <c r="K119" s="202"/>
      <c r="L119" s="296"/>
      <c r="M119" s="296"/>
      <c r="N119" s="296"/>
      <c r="O119" s="296"/>
      <c r="P119" s="296"/>
      <c r="Q119" s="202"/>
      <c r="R119" s="202"/>
      <c r="S119" s="202"/>
      <c r="T119" s="270"/>
    </row>
    <row r="120" s="175" customFormat="true" ht="53.25" customHeight="true" spans="1:26">
      <c r="A120" s="280">
        <v>1</v>
      </c>
      <c r="B120" s="281" t="s">
        <v>562</v>
      </c>
      <c r="C120" s="282" t="s">
        <v>493</v>
      </c>
      <c r="D120" s="283" t="s">
        <v>563</v>
      </c>
      <c r="E120" s="297" t="s">
        <v>563</v>
      </c>
      <c r="F120" s="283" t="s">
        <v>268</v>
      </c>
      <c r="G120" s="297" t="s">
        <v>564</v>
      </c>
      <c r="H120" s="298">
        <v>300</v>
      </c>
      <c r="I120" s="298">
        <v>270</v>
      </c>
      <c r="J120" s="298">
        <v>30</v>
      </c>
      <c r="K120" s="310">
        <v>0</v>
      </c>
      <c r="L120" s="311" t="s">
        <v>30</v>
      </c>
      <c r="M120" s="318">
        <v>30</v>
      </c>
      <c r="N120" s="319">
        <v>0</v>
      </c>
      <c r="O120" s="319">
        <v>0</v>
      </c>
      <c r="P120" s="319"/>
      <c r="Q120" s="283"/>
      <c r="R120" s="281" t="s">
        <v>565</v>
      </c>
      <c r="S120" s="323"/>
      <c r="T120" s="324"/>
      <c r="U120" s="334"/>
      <c r="V120" s="334"/>
      <c r="W120" s="334"/>
      <c r="X120" s="334"/>
      <c r="Y120" s="334"/>
      <c r="Z120" s="336"/>
    </row>
    <row r="121" s="175" customFormat="true" ht="53.25" customHeight="true" spans="1:26">
      <c r="A121" s="280">
        <v>2</v>
      </c>
      <c r="B121" s="282" t="s">
        <v>566</v>
      </c>
      <c r="C121" s="282" t="s">
        <v>493</v>
      </c>
      <c r="D121" s="282" t="s">
        <v>567</v>
      </c>
      <c r="E121" s="282" t="s">
        <v>567</v>
      </c>
      <c r="F121" s="282" t="s">
        <v>268</v>
      </c>
      <c r="G121" s="299" t="s">
        <v>568</v>
      </c>
      <c r="H121" s="300">
        <v>1500</v>
      </c>
      <c r="I121" s="300">
        <v>0</v>
      </c>
      <c r="J121" s="300">
        <v>500</v>
      </c>
      <c r="K121" s="312">
        <v>0</v>
      </c>
      <c r="L121" s="311" t="s">
        <v>30</v>
      </c>
      <c r="M121" s="318">
        <v>500</v>
      </c>
      <c r="N121" s="320">
        <v>0</v>
      </c>
      <c r="O121" s="318">
        <v>0</v>
      </c>
      <c r="P121" s="313" t="s">
        <v>569</v>
      </c>
      <c r="Q121" s="316" t="s">
        <v>276</v>
      </c>
      <c r="R121" s="299" t="s">
        <v>570</v>
      </c>
      <c r="S121" s="323"/>
      <c r="T121" s="324"/>
      <c r="U121" s="334"/>
      <c r="V121" s="334"/>
      <c r="W121" s="334"/>
      <c r="X121" s="334"/>
      <c r="Y121" s="334"/>
      <c r="Z121" s="336"/>
    </row>
    <row r="122" s="175" customFormat="true" ht="53.25" customHeight="true" spans="1:26">
      <c r="A122" s="280">
        <v>3</v>
      </c>
      <c r="B122" s="284" t="s">
        <v>571</v>
      </c>
      <c r="C122" s="282" t="s">
        <v>493</v>
      </c>
      <c r="D122" s="282" t="s">
        <v>572</v>
      </c>
      <c r="E122" s="282" t="s">
        <v>572</v>
      </c>
      <c r="F122" s="297" t="s">
        <v>573</v>
      </c>
      <c r="G122" s="299" t="s">
        <v>574</v>
      </c>
      <c r="H122" s="300">
        <v>300</v>
      </c>
      <c r="I122" s="300">
        <v>240</v>
      </c>
      <c r="J122" s="310">
        <v>60</v>
      </c>
      <c r="K122" s="310">
        <v>0</v>
      </c>
      <c r="L122" s="311" t="s">
        <v>30</v>
      </c>
      <c r="M122" s="318">
        <v>60</v>
      </c>
      <c r="N122" s="319">
        <v>0</v>
      </c>
      <c r="O122" s="319">
        <v>0</v>
      </c>
      <c r="P122" s="319"/>
      <c r="Q122" s="325">
        <v>0</v>
      </c>
      <c r="R122" s="326" t="s">
        <v>565</v>
      </c>
      <c r="S122" s="323"/>
      <c r="T122" s="324"/>
      <c r="U122" s="334"/>
      <c r="V122" s="334"/>
      <c r="W122" s="334"/>
      <c r="X122" s="334"/>
      <c r="Y122" s="334"/>
      <c r="Z122" s="336"/>
    </row>
    <row r="123" s="175" customFormat="true" ht="66.75" customHeight="true" spans="1:26">
      <c r="A123" s="280">
        <v>4</v>
      </c>
      <c r="B123" s="285" t="s">
        <v>575</v>
      </c>
      <c r="C123" s="286" t="s">
        <v>493</v>
      </c>
      <c r="D123" s="286" t="s">
        <v>576</v>
      </c>
      <c r="E123" s="286" t="s">
        <v>576</v>
      </c>
      <c r="F123" s="286" t="s">
        <v>268</v>
      </c>
      <c r="G123" s="301" t="s">
        <v>577</v>
      </c>
      <c r="H123" s="302">
        <v>940</v>
      </c>
      <c r="I123" s="302">
        <v>850</v>
      </c>
      <c r="J123" s="302">
        <v>90</v>
      </c>
      <c r="K123" s="313">
        <v>0</v>
      </c>
      <c r="L123" s="311" t="s">
        <v>30</v>
      </c>
      <c r="M123" s="318">
        <v>90</v>
      </c>
      <c r="N123" s="318">
        <v>0</v>
      </c>
      <c r="O123" s="318">
        <v>0</v>
      </c>
      <c r="P123" s="318"/>
      <c r="Q123" s="316"/>
      <c r="R123" s="327" t="s">
        <v>565</v>
      </c>
      <c r="S123" s="323"/>
      <c r="T123" s="324"/>
      <c r="U123" s="334"/>
      <c r="V123" s="334"/>
      <c r="W123" s="334"/>
      <c r="X123" s="334"/>
      <c r="Y123" s="334"/>
      <c r="Z123" s="336"/>
    </row>
    <row r="124" s="176" customFormat="true" ht="76.5" customHeight="true" spans="1:21">
      <c r="A124" s="280">
        <v>5</v>
      </c>
      <c r="B124" s="287" t="s">
        <v>578</v>
      </c>
      <c r="C124" s="288" t="s">
        <v>493</v>
      </c>
      <c r="D124" s="289" t="s">
        <v>579</v>
      </c>
      <c r="E124" s="289" t="s">
        <v>27</v>
      </c>
      <c r="F124" s="289" t="s">
        <v>46</v>
      </c>
      <c r="G124" s="303" t="s">
        <v>580</v>
      </c>
      <c r="H124" s="304">
        <v>4110.74</v>
      </c>
      <c r="I124" s="304">
        <v>0</v>
      </c>
      <c r="J124" s="304">
        <v>400</v>
      </c>
      <c r="K124" s="304">
        <v>0</v>
      </c>
      <c r="L124" s="314" t="s">
        <v>30</v>
      </c>
      <c r="M124" s="304">
        <v>400</v>
      </c>
      <c r="N124" s="304">
        <v>0</v>
      </c>
      <c r="O124" s="304">
        <v>0</v>
      </c>
      <c r="P124" s="321" t="s">
        <v>286</v>
      </c>
      <c r="Q124" s="328" t="s">
        <v>276</v>
      </c>
      <c r="R124" s="329" t="s">
        <v>581</v>
      </c>
      <c r="S124" s="307"/>
      <c r="T124" s="330"/>
      <c r="U124" s="335"/>
    </row>
    <row r="125" s="175" customFormat="true" ht="63" customHeight="true" spans="1:26">
      <c r="A125" s="280">
        <v>6</v>
      </c>
      <c r="B125" s="290" t="s">
        <v>582</v>
      </c>
      <c r="C125" s="288" t="s">
        <v>493</v>
      </c>
      <c r="D125" s="289" t="s">
        <v>505</v>
      </c>
      <c r="E125" s="289" t="s">
        <v>27</v>
      </c>
      <c r="F125" s="289" t="s">
        <v>46</v>
      </c>
      <c r="G125" s="303" t="s">
        <v>583</v>
      </c>
      <c r="H125" s="305">
        <v>1695</v>
      </c>
      <c r="I125" s="305">
        <v>0</v>
      </c>
      <c r="J125" s="305">
        <v>500</v>
      </c>
      <c r="K125" s="304">
        <v>0</v>
      </c>
      <c r="L125" s="314" t="s">
        <v>30</v>
      </c>
      <c r="M125" s="304">
        <v>500</v>
      </c>
      <c r="N125" s="304">
        <v>0</v>
      </c>
      <c r="O125" s="304">
        <v>0</v>
      </c>
      <c r="P125" s="304"/>
      <c r="Q125" s="314"/>
      <c r="R125" s="331" t="s">
        <v>565</v>
      </c>
      <c r="S125" s="323"/>
      <c r="T125" s="324"/>
      <c r="U125" s="334"/>
      <c r="V125" s="334"/>
      <c r="W125" s="334"/>
      <c r="X125" s="334"/>
      <c r="Y125" s="334"/>
      <c r="Z125" s="336"/>
    </row>
    <row r="126" s="175" customFormat="true" ht="53.25" customHeight="true" spans="1:26">
      <c r="A126" s="280">
        <v>7</v>
      </c>
      <c r="B126" s="291" t="s">
        <v>584</v>
      </c>
      <c r="C126" s="292" t="s">
        <v>493</v>
      </c>
      <c r="D126" s="292" t="s">
        <v>585</v>
      </c>
      <c r="E126" s="292" t="s">
        <v>585</v>
      </c>
      <c r="F126" s="292" t="s">
        <v>268</v>
      </c>
      <c r="G126" s="306" t="s">
        <v>586</v>
      </c>
      <c r="H126" s="302">
        <v>1524</v>
      </c>
      <c r="I126" s="302">
        <v>0</v>
      </c>
      <c r="J126" s="302">
        <v>800</v>
      </c>
      <c r="K126" s="315"/>
      <c r="L126" s="311" t="s">
        <v>30</v>
      </c>
      <c r="M126" s="318">
        <v>800</v>
      </c>
      <c r="N126" s="319"/>
      <c r="O126" s="319"/>
      <c r="P126" s="319"/>
      <c r="Q126" s="325">
        <v>0</v>
      </c>
      <c r="R126" s="332" t="s">
        <v>565</v>
      </c>
      <c r="S126" s="323"/>
      <c r="T126" s="324"/>
      <c r="U126" s="334"/>
      <c r="V126" s="334"/>
      <c r="W126" s="334"/>
      <c r="X126" s="334"/>
      <c r="Y126" s="334"/>
      <c r="Z126" s="336"/>
    </row>
    <row r="127" s="175" customFormat="true" ht="53.25" customHeight="true" spans="1:26">
      <c r="A127" s="280">
        <v>8</v>
      </c>
      <c r="B127" s="285" t="s">
        <v>587</v>
      </c>
      <c r="C127" s="293" t="s">
        <v>493</v>
      </c>
      <c r="D127" s="294" t="s">
        <v>588</v>
      </c>
      <c r="E127" s="294" t="s">
        <v>588</v>
      </c>
      <c r="F127" s="294" t="s">
        <v>589</v>
      </c>
      <c r="G127" s="307" t="s">
        <v>590</v>
      </c>
      <c r="H127" s="302">
        <v>200</v>
      </c>
      <c r="I127" s="302">
        <v>0</v>
      </c>
      <c r="J127" s="302">
        <v>50</v>
      </c>
      <c r="K127" s="313"/>
      <c r="L127" s="316" t="s">
        <v>30</v>
      </c>
      <c r="M127" s="302">
        <v>50</v>
      </c>
      <c r="N127" s="313"/>
      <c r="O127" s="313"/>
      <c r="P127" s="313"/>
      <c r="Q127" s="286"/>
      <c r="R127" s="333" t="s">
        <v>565</v>
      </c>
      <c r="S127" s="323"/>
      <c r="T127" s="324"/>
      <c r="U127" s="334"/>
      <c r="V127" s="334"/>
      <c r="W127" s="334"/>
      <c r="X127" s="334"/>
      <c r="Y127" s="334"/>
      <c r="Z127" s="336"/>
    </row>
    <row r="128" s="175" customFormat="true" ht="53.25" customHeight="true" spans="1:26">
      <c r="A128" s="280">
        <v>9</v>
      </c>
      <c r="B128" s="285" t="s">
        <v>591</v>
      </c>
      <c r="C128" s="293" t="s">
        <v>493</v>
      </c>
      <c r="D128" s="294" t="s">
        <v>592</v>
      </c>
      <c r="E128" s="294" t="s">
        <v>592</v>
      </c>
      <c r="F128" s="294" t="s">
        <v>268</v>
      </c>
      <c r="G128" s="307" t="s">
        <v>593</v>
      </c>
      <c r="H128" s="302">
        <v>330</v>
      </c>
      <c r="I128" s="302">
        <v>0</v>
      </c>
      <c r="J128" s="302">
        <v>330</v>
      </c>
      <c r="K128" s="313"/>
      <c r="L128" s="316" t="s">
        <v>64</v>
      </c>
      <c r="M128" s="302">
        <v>330</v>
      </c>
      <c r="N128" s="313"/>
      <c r="O128" s="313"/>
      <c r="P128" s="313"/>
      <c r="Q128" s="286"/>
      <c r="R128" s="333" t="s">
        <v>565</v>
      </c>
      <c r="S128" s="323"/>
      <c r="T128" s="324"/>
      <c r="U128" s="334"/>
      <c r="V128" s="334"/>
      <c r="W128" s="334"/>
      <c r="X128" s="334"/>
      <c r="Y128" s="334"/>
      <c r="Z128" s="336"/>
    </row>
    <row r="129" s="175" customFormat="true" ht="53.25" customHeight="true" spans="1:26">
      <c r="A129" s="280">
        <v>10</v>
      </c>
      <c r="B129" s="285" t="s">
        <v>594</v>
      </c>
      <c r="C129" s="293" t="s">
        <v>493</v>
      </c>
      <c r="D129" s="294" t="s">
        <v>592</v>
      </c>
      <c r="E129" s="294" t="s">
        <v>592</v>
      </c>
      <c r="F129" s="294" t="s">
        <v>268</v>
      </c>
      <c r="G129" s="307" t="s">
        <v>595</v>
      </c>
      <c r="H129" s="302">
        <v>1142</v>
      </c>
      <c r="I129" s="302">
        <v>0</v>
      </c>
      <c r="J129" s="302">
        <v>1142</v>
      </c>
      <c r="K129" s="313"/>
      <c r="L129" s="316" t="s">
        <v>491</v>
      </c>
      <c r="M129" s="302">
        <v>1142</v>
      </c>
      <c r="N129" s="313"/>
      <c r="O129" s="313"/>
      <c r="P129" s="313"/>
      <c r="Q129" s="286"/>
      <c r="R129" s="333" t="s">
        <v>565</v>
      </c>
      <c r="S129" s="323"/>
      <c r="T129" s="324"/>
      <c r="U129" s="334"/>
      <c r="V129" s="334"/>
      <c r="W129" s="334"/>
      <c r="X129" s="334"/>
      <c r="Y129" s="334"/>
      <c r="Z129" s="336"/>
    </row>
    <row r="130" s="166" customFormat="true" spans="1:20">
      <c r="A130" s="184"/>
      <c r="B130" s="184" t="s">
        <v>596</v>
      </c>
      <c r="C130" s="184"/>
      <c r="D130" s="184">
        <v>1</v>
      </c>
      <c r="E130" s="184"/>
      <c r="F130" s="184"/>
      <c r="G130" s="184"/>
      <c r="H130" s="209"/>
      <c r="I130" s="209"/>
      <c r="J130" s="209"/>
      <c r="K130" s="184"/>
      <c r="L130" s="209"/>
      <c r="M130" s="209"/>
      <c r="N130" s="209"/>
      <c r="O130" s="209"/>
      <c r="P130" s="209"/>
      <c r="Q130" s="184"/>
      <c r="R130" s="184"/>
      <c r="S130" s="184"/>
      <c r="T130" s="254"/>
    </row>
    <row r="131" s="177" customFormat="true" spans="1:26">
      <c r="A131" s="340">
        <v>1</v>
      </c>
      <c r="B131" s="340" t="s">
        <v>597</v>
      </c>
      <c r="C131" s="340" t="s">
        <v>25</v>
      </c>
      <c r="D131" s="340" t="s">
        <v>79</v>
      </c>
      <c r="E131" s="340" t="s">
        <v>598</v>
      </c>
      <c r="F131" s="340" t="s">
        <v>34</v>
      </c>
      <c r="G131" s="340" t="s">
        <v>599</v>
      </c>
      <c r="H131" s="346">
        <v>10000</v>
      </c>
      <c r="I131" s="346">
        <v>0</v>
      </c>
      <c r="J131" s="346">
        <v>10000</v>
      </c>
      <c r="K131" s="354">
        <v>0</v>
      </c>
      <c r="L131" s="354" t="s">
        <v>30</v>
      </c>
      <c r="M131" s="354">
        <v>500</v>
      </c>
      <c r="N131" s="354">
        <v>500</v>
      </c>
      <c r="O131" s="358">
        <v>0</v>
      </c>
      <c r="P131" s="359" t="s">
        <v>493</v>
      </c>
      <c r="Q131" s="340" t="s">
        <v>600</v>
      </c>
      <c r="R131" s="340" t="s">
        <v>601</v>
      </c>
      <c r="S131" s="367"/>
      <c r="T131" s="368"/>
      <c r="Z131" s="177" t="s">
        <v>363</v>
      </c>
    </row>
    <row r="132" s="177" customFormat="true" ht="54" customHeight="true" spans="1:20">
      <c r="A132" s="340"/>
      <c r="B132" s="340"/>
      <c r="C132" s="340"/>
      <c r="D132" s="340"/>
      <c r="E132" s="340"/>
      <c r="F132" s="340"/>
      <c r="G132" s="340"/>
      <c r="H132" s="346"/>
      <c r="I132" s="346"/>
      <c r="J132" s="346"/>
      <c r="K132" s="354"/>
      <c r="L132" s="354" t="s">
        <v>64</v>
      </c>
      <c r="M132" s="354">
        <v>9500</v>
      </c>
      <c r="N132" s="354">
        <v>9500</v>
      </c>
      <c r="O132" s="358">
        <v>0</v>
      </c>
      <c r="P132" s="359"/>
      <c r="Q132" s="340"/>
      <c r="R132" s="340"/>
      <c r="S132" s="369" t="s">
        <v>602</v>
      </c>
      <c r="T132" s="368"/>
    </row>
    <row r="133" s="166" customFormat="true" spans="1:20">
      <c r="A133" s="184"/>
      <c r="B133" s="184" t="s">
        <v>296</v>
      </c>
      <c r="C133" s="184"/>
      <c r="D133" s="184">
        <v>12</v>
      </c>
      <c r="E133" s="184"/>
      <c r="F133" s="184"/>
      <c r="G133" s="184"/>
      <c r="H133" s="209"/>
      <c r="I133" s="209"/>
      <c r="J133" s="209"/>
      <c r="K133" s="184"/>
      <c r="L133" s="209"/>
      <c r="M133" s="209"/>
      <c r="N133" s="209"/>
      <c r="O133" s="209"/>
      <c r="P133" s="209"/>
      <c r="Q133" s="184"/>
      <c r="R133" s="184"/>
      <c r="S133" s="184"/>
      <c r="T133" s="254"/>
    </row>
    <row r="134" s="167" customFormat="true" ht="57" spans="1:20">
      <c r="A134" s="341">
        <v>1</v>
      </c>
      <c r="B134" s="342" t="s">
        <v>603</v>
      </c>
      <c r="C134" s="341" t="s">
        <v>25</v>
      </c>
      <c r="D134" s="341" t="s">
        <v>604</v>
      </c>
      <c r="E134" s="341" t="s">
        <v>604</v>
      </c>
      <c r="F134" s="341" t="s">
        <v>87</v>
      </c>
      <c r="G134" s="347" t="s">
        <v>605</v>
      </c>
      <c r="H134" s="348">
        <v>11000</v>
      </c>
      <c r="I134" s="351">
        <v>0</v>
      </c>
      <c r="J134" s="349">
        <v>200</v>
      </c>
      <c r="K134" s="349"/>
      <c r="L134" s="351" t="s">
        <v>30</v>
      </c>
      <c r="M134" s="349">
        <v>200</v>
      </c>
      <c r="N134" s="349">
        <v>0</v>
      </c>
      <c r="O134" s="187"/>
      <c r="P134" s="211"/>
      <c r="Q134" s="341" t="s">
        <v>326</v>
      </c>
      <c r="R134" s="342" t="s">
        <v>605</v>
      </c>
      <c r="S134" s="349" t="s">
        <v>606</v>
      </c>
      <c r="T134" s="261"/>
    </row>
    <row r="135" s="167" customFormat="true" ht="57" spans="1:20">
      <c r="A135" s="341">
        <v>2</v>
      </c>
      <c r="B135" s="342" t="s">
        <v>607</v>
      </c>
      <c r="C135" s="341" t="s">
        <v>25</v>
      </c>
      <c r="D135" s="341" t="s">
        <v>604</v>
      </c>
      <c r="E135" s="341" t="s">
        <v>604</v>
      </c>
      <c r="F135" s="341" t="s">
        <v>87</v>
      </c>
      <c r="G135" s="347" t="s">
        <v>608</v>
      </c>
      <c r="H135" s="348">
        <v>4700</v>
      </c>
      <c r="I135" s="351">
        <v>0</v>
      </c>
      <c r="J135" s="349">
        <v>200</v>
      </c>
      <c r="K135" s="349"/>
      <c r="L135" s="351" t="s">
        <v>30</v>
      </c>
      <c r="M135" s="349">
        <v>200</v>
      </c>
      <c r="N135" s="349">
        <v>0</v>
      </c>
      <c r="O135" s="187"/>
      <c r="P135" s="211"/>
      <c r="Q135" s="341" t="s">
        <v>326</v>
      </c>
      <c r="R135" s="342" t="s">
        <v>608</v>
      </c>
      <c r="S135" s="349" t="s">
        <v>606</v>
      </c>
      <c r="T135" s="261"/>
    </row>
    <row r="136" s="178" customFormat="true" ht="71.1" customHeight="true" spans="1:20">
      <c r="A136" s="341">
        <v>3</v>
      </c>
      <c r="B136" s="342" t="s">
        <v>609</v>
      </c>
      <c r="C136" s="341" t="s">
        <v>25</v>
      </c>
      <c r="D136" s="341" t="s">
        <v>610</v>
      </c>
      <c r="E136" s="341" t="s">
        <v>610</v>
      </c>
      <c r="F136" s="341" t="s">
        <v>28</v>
      </c>
      <c r="G136" s="347" t="s">
        <v>611</v>
      </c>
      <c r="H136" s="348">
        <v>5200</v>
      </c>
      <c r="I136" s="351">
        <v>0</v>
      </c>
      <c r="J136" s="349">
        <v>500</v>
      </c>
      <c r="K136" s="349"/>
      <c r="L136" s="351" t="s">
        <v>612</v>
      </c>
      <c r="M136" s="349">
        <v>500</v>
      </c>
      <c r="N136" s="349">
        <v>0</v>
      </c>
      <c r="O136" s="187"/>
      <c r="P136" s="360"/>
      <c r="Q136" s="341" t="s">
        <v>401</v>
      </c>
      <c r="R136" s="342" t="s">
        <v>611</v>
      </c>
      <c r="S136" s="349" t="s">
        <v>613</v>
      </c>
      <c r="T136" s="370"/>
    </row>
    <row r="137" s="178" customFormat="true" ht="57" spans="1:20">
      <c r="A137" s="341">
        <v>4</v>
      </c>
      <c r="B137" s="342" t="s">
        <v>614</v>
      </c>
      <c r="C137" s="341" t="s">
        <v>25</v>
      </c>
      <c r="D137" s="341" t="s">
        <v>610</v>
      </c>
      <c r="E137" s="341" t="s">
        <v>610</v>
      </c>
      <c r="F137" s="341" t="s">
        <v>28</v>
      </c>
      <c r="G137" s="347" t="s">
        <v>615</v>
      </c>
      <c r="H137" s="348">
        <v>7500</v>
      </c>
      <c r="I137" s="351">
        <v>0</v>
      </c>
      <c r="J137" s="349">
        <v>500</v>
      </c>
      <c r="K137" s="349"/>
      <c r="L137" s="351" t="s">
        <v>612</v>
      </c>
      <c r="M137" s="349">
        <v>500</v>
      </c>
      <c r="N137" s="349">
        <v>0</v>
      </c>
      <c r="O137" s="187"/>
      <c r="P137" s="360"/>
      <c r="Q137" s="341" t="s">
        <v>401</v>
      </c>
      <c r="R137" s="342" t="s">
        <v>615</v>
      </c>
      <c r="S137" s="349" t="s">
        <v>613</v>
      </c>
      <c r="T137" s="370"/>
    </row>
    <row r="138" s="178" customFormat="true" ht="71.25" spans="1:20">
      <c r="A138" s="341">
        <v>5</v>
      </c>
      <c r="B138" s="342" t="s">
        <v>616</v>
      </c>
      <c r="C138" s="341" t="s">
        <v>25</v>
      </c>
      <c r="D138" s="341" t="s">
        <v>298</v>
      </c>
      <c r="E138" s="341" t="s">
        <v>298</v>
      </c>
      <c r="F138" s="341" t="s">
        <v>28</v>
      </c>
      <c r="G138" s="347" t="s">
        <v>617</v>
      </c>
      <c r="H138" s="348">
        <v>195</v>
      </c>
      <c r="I138" s="349">
        <v>0</v>
      </c>
      <c r="J138" s="349">
        <v>100</v>
      </c>
      <c r="K138" s="349"/>
      <c r="L138" s="351" t="s">
        <v>30</v>
      </c>
      <c r="M138" s="349">
        <v>100</v>
      </c>
      <c r="N138" s="349">
        <v>0</v>
      </c>
      <c r="O138" s="187">
        <v>0</v>
      </c>
      <c r="P138" s="349"/>
      <c r="Q138" s="341" t="s">
        <v>618</v>
      </c>
      <c r="R138" s="371" t="s">
        <v>617</v>
      </c>
      <c r="S138" s="349" t="s">
        <v>606</v>
      </c>
      <c r="T138" s="370"/>
    </row>
    <row r="139" s="178" customFormat="true" ht="42.75" spans="1:20">
      <c r="A139" s="341">
        <v>6</v>
      </c>
      <c r="B139" s="341" t="s">
        <v>619</v>
      </c>
      <c r="C139" s="341" t="s">
        <v>25</v>
      </c>
      <c r="D139" s="341" t="s">
        <v>620</v>
      </c>
      <c r="E139" s="341" t="s">
        <v>620</v>
      </c>
      <c r="F139" s="341" t="s">
        <v>87</v>
      </c>
      <c r="G139" s="347" t="s">
        <v>621</v>
      </c>
      <c r="H139" s="349">
        <v>3810</v>
      </c>
      <c r="I139" s="351">
        <v>0</v>
      </c>
      <c r="J139" s="349">
        <v>300</v>
      </c>
      <c r="K139" s="349"/>
      <c r="L139" s="351" t="s">
        <v>30</v>
      </c>
      <c r="M139" s="349">
        <v>300</v>
      </c>
      <c r="N139" s="349">
        <v>0</v>
      </c>
      <c r="O139" s="349">
        <v>0</v>
      </c>
      <c r="P139" s="349"/>
      <c r="Q139" s="341" t="s">
        <v>600</v>
      </c>
      <c r="R139" s="342" t="s">
        <v>621</v>
      </c>
      <c r="S139" s="349" t="s">
        <v>606</v>
      </c>
      <c r="T139" s="370"/>
    </row>
    <row r="140" s="178" customFormat="true" ht="71.25" spans="1:20">
      <c r="A140" s="341">
        <v>7</v>
      </c>
      <c r="B140" s="343" t="s">
        <v>622</v>
      </c>
      <c r="C140" s="341" t="s">
        <v>25</v>
      </c>
      <c r="D140" s="341" t="s">
        <v>623</v>
      </c>
      <c r="E140" s="341" t="s">
        <v>623</v>
      </c>
      <c r="F140" s="341" t="s">
        <v>34</v>
      </c>
      <c r="G140" s="350" t="s">
        <v>624</v>
      </c>
      <c r="H140" s="351">
        <v>160</v>
      </c>
      <c r="I140" s="351">
        <v>0</v>
      </c>
      <c r="J140" s="351">
        <v>160</v>
      </c>
      <c r="K140" s="351"/>
      <c r="L140" s="351" t="s">
        <v>625</v>
      </c>
      <c r="M140" s="351">
        <v>160</v>
      </c>
      <c r="N140" s="351">
        <v>0</v>
      </c>
      <c r="O140" s="351">
        <v>0</v>
      </c>
      <c r="P140" s="349" t="s">
        <v>606</v>
      </c>
      <c r="Q140" s="341" t="s">
        <v>600</v>
      </c>
      <c r="R140" s="350" t="s">
        <v>624</v>
      </c>
      <c r="S140" s="372"/>
      <c r="T140" s="370"/>
    </row>
    <row r="141" s="178" customFormat="true" ht="71.25" spans="1:20">
      <c r="A141" s="341">
        <v>8</v>
      </c>
      <c r="B141" s="344" t="s">
        <v>626</v>
      </c>
      <c r="C141" s="341" t="s">
        <v>25</v>
      </c>
      <c r="D141" s="341" t="s">
        <v>623</v>
      </c>
      <c r="E141" s="341" t="s">
        <v>623</v>
      </c>
      <c r="F141" s="341" t="s">
        <v>99</v>
      </c>
      <c r="G141" s="352" t="s">
        <v>624</v>
      </c>
      <c r="H141" s="351">
        <v>160</v>
      </c>
      <c r="I141" s="351">
        <v>0</v>
      </c>
      <c r="J141" s="351">
        <v>160</v>
      </c>
      <c r="K141" s="351"/>
      <c r="L141" s="351" t="s">
        <v>625</v>
      </c>
      <c r="M141" s="351">
        <v>160</v>
      </c>
      <c r="N141" s="351">
        <v>0</v>
      </c>
      <c r="O141" s="351">
        <v>0</v>
      </c>
      <c r="P141" s="349" t="s">
        <v>606</v>
      </c>
      <c r="Q141" s="341" t="s">
        <v>600</v>
      </c>
      <c r="R141" s="352" t="s">
        <v>624</v>
      </c>
      <c r="S141" s="372"/>
      <c r="T141" s="370"/>
    </row>
    <row r="142" s="178" customFormat="true" ht="57" spans="1:20">
      <c r="A142" s="341">
        <v>9</v>
      </c>
      <c r="B142" s="344" t="s">
        <v>627</v>
      </c>
      <c r="C142" s="341" t="s">
        <v>25</v>
      </c>
      <c r="D142" s="341" t="s">
        <v>623</v>
      </c>
      <c r="E142" s="341" t="s">
        <v>623</v>
      </c>
      <c r="F142" s="341" t="s">
        <v>87</v>
      </c>
      <c r="G142" s="352" t="s">
        <v>624</v>
      </c>
      <c r="H142" s="351">
        <v>160</v>
      </c>
      <c r="I142" s="351">
        <v>0</v>
      </c>
      <c r="J142" s="351">
        <v>160</v>
      </c>
      <c r="K142" s="351"/>
      <c r="L142" s="351" t="s">
        <v>625</v>
      </c>
      <c r="M142" s="351">
        <v>160</v>
      </c>
      <c r="N142" s="351">
        <v>0</v>
      </c>
      <c r="O142" s="351">
        <v>0</v>
      </c>
      <c r="P142" s="349" t="s">
        <v>606</v>
      </c>
      <c r="Q142" s="341" t="s">
        <v>600</v>
      </c>
      <c r="R142" s="352" t="s">
        <v>624</v>
      </c>
      <c r="S142" s="372"/>
      <c r="T142" s="370"/>
    </row>
    <row r="143" s="179" customFormat="true" ht="93" customHeight="true" spans="1:20">
      <c r="A143" s="341">
        <v>10</v>
      </c>
      <c r="B143" s="341" t="s">
        <v>628</v>
      </c>
      <c r="C143" s="341" t="s">
        <v>25</v>
      </c>
      <c r="D143" s="341" t="s">
        <v>623</v>
      </c>
      <c r="E143" s="341" t="s">
        <v>623</v>
      </c>
      <c r="F143" s="341" t="s">
        <v>46</v>
      </c>
      <c r="G143" s="347" t="s">
        <v>629</v>
      </c>
      <c r="H143" s="351">
        <v>160</v>
      </c>
      <c r="I143" s="351">
        <v>0</v>
      </c>
      <c r="J143" s="351">
        <v>160</v>
      </c>
      <c r="K143" s="351"/>
      <c r="L143" s="351" t="s">
        <v>625</v>
      </c>
      <c r="M143" s="351">
        <v>160</v>
      </c>
      <c r="N143" s="351">
        <v>0</v>
      </c>
      <c r="O143" s="351"/>
      <c r="P143" s="349" t="s">
        <v>606</v>
      </c>
      <c r="Q143" s="341" t="s">
        <v>618</v>
      </c>
      <c r="R143" s="341" t="s">
        <v>629</v>
      </c>
      <c r="S143" s="373"/>
      <c r="T143" s="374"/>
    </row>
    <row r="144" s="178" customFormat="true" ht="57" spans="1:20">
      <c r="A144" s="341">
        <v>11</v>
      </c>
      <c r="B144" s="341" t="s">
        <v>630</v>
      </c>
      <c r="C144" s="341" t="s">
        <v>25</v>
      </c>
      <c r="D144" s="341" t="s">
        <v>623</v>
      </c>
      <c r="E144" s="341" t="s">
        <v>623</v>
      </c>
      <c r="F144" s="341" t="s">
        <v>46</v>
      </c>
      <c r="G144" s="347" t="s">
        <v>631</v>
      </c>
      <c r="H144" s="351">
        <v>200</v>
      </c>
      <c r="I144" s="351">
        <v>0</v>
      </c>
      <c r="J144" s="351">
        <v>200</v>
      </c>
      <c r="K144" s="351"/>
      <c r="L144" s="351" t="s">
        <v>625</v>
      </c>
      <c r="M144" s="351">
        <v>200</v>
      </c>
      <c r="N144" s="351">
        <v>0</v>
      </c>
      <c r="O144" s="351"/>
      <c r="P144" s="349" t="s">
        <v>606</v>
      </c>
      <c r="Q144" s="341" t="s">
        <v>600</v>
      </c>
      <c r="R144" s="341" t="s">
        <v>631</v>
      </c>
      <c r="S144" s="372"/>
      <c r="T144" s="370"/>
    </row>
    <row r="145" s="178" customFormat="true" ht="57" spans="1:20">
      <c r="A145" s="341">
        <v>12</v>
      </c>
      <c r="B145" s="342" t="s">
        <v>632</v>
      </c>
      <c r="C145" s="341" t="s">
        <v>25</v>
      </c>
      <c r="D145" s="341" t="s">
        <v>633</v>
      </c>
      <c r="E145" s="341" t="s">
        <v>633</v>
      </c>
      <c r="F145" s="341" t="s">
        <v>28</v>
      </c>
      <c r="G145" s="347" t="s">
        <v>634</v>
      </c>
      <c r="H145" s="351">
        <v>410</v>
      </c>
      <c r="I145" s="351">
        <v>80</v>
      </c>
      <c r="J145" s="351">
        <v>272.5</v>
      </c>
      <c r="K145" s="351"/>
      <c r="L145" s="351" t="s">
        <v>30</v>
      </c>
      <c r="M145" s="351">
        <v>272.5</v>
      </c>
      <c r="N145" s="351">
        <v>0</v>
      </c>
      <c r="O145" s="351">
        <v>0</v>
      </c>
      <c r="P145" s="351" t="s">
        <v>635</v>
      </c>
      <c r="Q145" s="341" t="s">
        <v>636</v>
      </c>
      <c r="R145" s="342" t="s">
        <v>634</v>
      </c>
      <c r="S145" s="367"/>
      <c r="T145" s="370"/>
    </row>
    <row r="146" s="166" customFormat="true" spans="1:20">
      <c r="A146" s="184"/>
      <c r="B146" s="184" t="s">
        <v>305</v>
      </c>
      <c r="C146" s="184"/>
      <c r="D146" s="184">
        <v>6</v>
      </c>
      <c r="E146" s="184"/>
      <c r="F146" s="184"/>
      <c r="G146" s="184"/>
      <c r="H146" s="209"/>
      <c r="I146" s="209"/>
      <c r="J146" s="209"/>
      <c r="K146" s="184"/>
      <c r="L146" s="209"/>
      <c r="M146" s="209"/>
      <c r="N146" s="209"/>
      <c r="O146" s="209"/>
      <c r="P146" s="209"/>
      <c r="Q146" s="184"/>
      <c r="R146" s="184"/>
      <c r="S146" s="184"/>
      <c r="T146" s="254"/>
    </row>
    <row r="147" ht="185.25" spans="1:20">
      <c r="A147" s="194">
        <v>8</v>
      </c>
      <c r="B147" s="214" t="s">
        <v>637</v>
      </c>
      <c r="C147" s="194" t="s">
        <v>25</v>
      </c>
      <c r="D147" s="214" t="s">
        <v>638</v>
      </c>
      <c r="E147" s="214" t="s">
        <v>639</v>
      </c>
      <c r="F147" s="194" t="s">
        <v>87</v>
      </c>
      <c r="G147" s="214" t="s">
        <v>640</v>
      </c>
      <c r="H147" s="353">
        <v>2454</v>
      </c>
      <c r="I147" s="353">
        <v>0</v>
      </c>
      <c r="J147" s="353">
        <v>1227</v>
      </c>
      <c r="K147" s="353">
        <v>0</v>
      </c>
      <c r="L147" s="355" t="s">
        <v>30</v>
      </c>
      <c r="M147" s="353">
        <v>1227</v>
      </c>
      <c r="N147" s="353">
        <v>0</v>
      </c>
      <c r="O147" s="361"/>
      <c r="P147" s="225"/>
      <c r="Q147" s="214" t="s">
        <v>276</v>
      </c>
      <c r="R147" s="214" t="s">
        <v>641</v>
      </c>
      <c r="S147" s="375" t="s">
        <v>363</v>
      </c>
      <c r="T147" s="376" t="s">
        <v>642</v>
      </c>
    </row>
    <row r="148" ht="142.5" spans="1:20">
      <c r="A148" s="194">
        <v>9</v>
      </c>
      <c r="B148" s="214" t="s">
        <v>643</v>
      </c>
      <c r="C148" s="194" t="s">
        <v>25</v>
      </c>
      <c r="D148" s="214" t="s">
        <v>638</v>
      </c>
      <c r="E148" s="214" t="s">
        <v>639</v>
      </c>
      <c r="F148" s="194" t="s">
        <v>87</v>
      </c>
      <c r="G148" s="214" t="s">
        <v>644</v>
      </c>
      <c r="H148" s="353">
        <v>420</v>
      </c>
      <c r="I148" s="353">
        <v>0</v>
      </c>
      <c r="J148" s="353">
        <v>210</v>
      </c>
      <c r="K148" s="353">
        <v>0</v>
      </c>
      <c r="L148" s="355" t="s">
        <v>30</v>
      </c>
      <c r="M148" s="353">
        <v>210</v>
      </c>
      <c r="N148" s="353">
        <v>0</v>
      </c>
      <c r="O148" s="361"/>
      <c r="P148" s="225"/>
      <c r="Q148" s="214" t="s">
        <v>276</v>
      </c>
      <c r="R148" s="214" t="s">
        <v>641</v>
      </c>
      <c r="S148" s="375" t="s">
        <v>363</v>
      </c>
      <c r="T148" s="376" t="s">
        <v>642</v>
      </c>
    </row>
    <row r="149" ht="228" spans="1:20">
      <c r="A149" s="194">
        <v>68</v>
      </c>
      <c r="B149" s="214" t="s">
        <v>645</v>
      </c>
      <c r="C149" s="194" t="s">
        <v>307</v>
      </c>
      <c r="D149" s="214" t="s">
        <v>646</v>
      </c>
      <c r="E149" s="214" t="s">
        <v>639</v>
      </c>
      <c r="F149" s="194" t="s">
        <v>87</v>
      </c>
      <c r="G149" s="214" t="s">
        <v>647</v>
      </c>
      <c r="H149" s="353">
        <v>105</v>
      </c>
      <c r="I149" s="353">
        <v>0</v>
      </c>
      <c r="J149" s="353">
        <v>105</v>
      </c>
      <c r="K149" s="353">
        <v>0</v>
      </c>
      <c r="L149" s="355" t="s">
        <v>30</v>
      </c>
      <c r="M149" s="353">
        <v>105</v>
      </c>
      <c r="N149" s="353">
        <v>0</v>
      </c>
      <c r="O149" s="362"/>
      <c r="P149" s="225"/>
      <c r="Q149" s="214" t="s">
        <v>276</v>
      </c>
      <c r="R149" s="214" t="s">
        <v>648</v>
      </c>
      <c r="S149" s="265" t="s">
        <v>363</v>
      </c>
      <c r="T149" s="376" t="s">
        <v>649</v>
      </c>
    </row>
    <row r="150" ht="185.25" spans="1:20">
      <c r="A150" s="194">
        <v>85</v>
      </c>
      <c r="B150" s="214" t="s">
        <v>650</v>
      </c>
      <c r="C150" s="194" t="s">
        <v>651</v>
      </c>
      <c r="D150" s="214" t="s">
        <v>652</v>
      </c>
      <c r="E150" s="214" t="s">
        <v>652</v>
      </c>
      <c r="F150" s="194" t="s">
        <v>46</v>
      </c>
      <c r="G150" s="214" t="s">
        <v>653</v>
      </c>
      <c r="H150" s="353">
        <v>1000</v>
      </c>
      <c r="I150" s="353">
        <v>0</v>
      </c>
      <c r="J150" s="353">
        <v>100</v>
      </c>
      <c r="K150" s="356">
        <v>0</v>
      </c>
      <c r="L150" s="357" t="s">
        <v>30</v>
      </c>
      <c r="M150" s="363">
        <v>100</v>
      </c>
      <c r="N150" s="364">
        <v>0</v>
      </c>
      <c r="O150" s="365"/>
      <c r="P150" s="366"/>
      <c r="Q150" s="377">
        <v>10</v>
      </c>
      <c r="R150" s="366"/>
      <c r="S150" s="357" t="s">
        <v>363</v>
      </c>
      <c r="T150" s="376" t="s">
        <v>654</v>
      </c>
    </row>
    <row r="151" ht="114" spans="1:20">
      <c r="A151" s="194">
        <v>86</v>
      </c>
      <c r="B151" s="214" t="s">
        <v>655</v>
      </c>
      <c r="C151" s="194" t="s">
        <v>651</v>
      </c>
      <c r="D151" s="214" t="s">
        <v>652</v>
      </c>
      <c r="E151" s="214" t="s">
        <v>652</v>
      </c>
      <c r="F151" s="194" t="s">
        <v>46</v>
      </c>
      <c r="G151" s="214" t="s">
        <v>656</v>
      </c>
      <c r="H151" s="353">
        <v>150</v>
      </c>
      <c r="I151" s="353">
        <v>0</v>
      </c>
      <c r="J151" s="353">
        <v>10</v>
      </c>
      <c r="K151" s="356">
        <v>0</v>
      </c>
      <c r="L151" s="357" t="s">
        <v>30</v>
      </c>
      <c r="M151" s="81">
        <v>10</v>
      </c>
      <c r="N151" s="365">
        <v>0</v>
      </c>
      <c r="O151" s="362"/>
      <c r="P151" s="225"/>
      <c r="Q151" s="214" t="s">
        <v>26</v>
      </c>
      <c r="R151" s="214" t="s">
        <v>657</v>
      </c>
      <c r="S151" s="357" t="s">
        <v>363</v>
      </c>
      <c r="T151" s="376" t="s">
        <v>658</v>
      </c>
    </row>
    <row r="152" ht="99.75" spans="1:20">
      <c r="A152" s="194">
        <v>93</v>
      </c>
      <c r="B152" s="214" t="s">
        <v>659</v>
      </c>
      <c r="C152" s="194" t="s">
        <v>651</v>
      </c>
      <c r="D152" s="214" t="s">
        <v>660</v>
      </c>
      <c r="E152" s="214" t="s">
        <v>660</v>
      </c>
      <c r="F152" s="194" t="s">
        <v>34</v>
      </c>
      <c r="G152" s="214" t="s">
        <v>661</v>
      </c>
      <c r="H152" s="353">
        <v>447</v>
      </c>
      <c r="I152" s="353">
        <v>0</v>
      </c>
      <c r="J152" s="353">
        <v>52</v>
      </c>
      <c r="K152" s="356">
        <v>0</v>
      </c>
      <c r="L152" s="357" t="s">
        <v>30</v>
      </c>
      <c r="M152" s="81">
        <v>52</v>
      </c>
      <c r="N152" s="365">
        <v>0</v>
      </c>
      <c r="O152" s="362"/>
      <c r="P152" s="225"/>
      <c r="Q152" s="214" t="s">
        <v>26</v>
      </c>
      <c r="R152" s="214" t="s">
        <v>662</v>
      </c>
      <c r="S152" s="375" t="s">
        <v>363</v>
      </c>
      <c r="T152" s="376" t="s">
        <v>658</v>
      </c>
    </row>
    <row r="153" s="171" customFormat="true" ht="29.25" customHeight="true" spans="1:20">
      <c r="A153" s="201"/>
      <c r="B153" s="345" t="s">
        <v>663</v>
      </c>
      <c r="C153" s="201"/>
      <c r="D153" s="201">
        <v>15</v>
      </c>
      <c r="E153" s="201"/>
      <c r="F153" s="201"/>
      <c r="G153" s="201"/>
      <c r="H153" s="218"/>
      <c r="I153" s="218"/>
      <c r="J153" s="218"/>
      <c r="K153" s="201"/>
      <c r="L153" s="218"/>
      <c r="M153" s="218"/>
      <c r="N153" s="218"/>
      <c r="O153" s="218"/>
      <c r="P153" s="218"/>
      <c r="Q153" s="201"/>
      <c r="R153" s="201"/>
      <c r="S153" s="201"/>
      <c r="T153" s="270"/>
    </row>
    <row r="154" s="73" customFormat="true" customHeight="true" spans="1:41">
      <c r="A154" s="1">
        <v>1</v>
      </c>
      <c r="B154" s="188" t="s">
        <v>664</v>
      </c>
      <c r="C154" s="188" t="s">
        <v>25</v>
      </c>
      <c r="D154" s="188" t="s">
        <v>665</v>
      </c>
      <c r="E154" s="188" t="s">
        <v>477</v>
      </c>
      <c r="F154" s="188" t="s">
        <v>46</v>
      </c>
      <c r="G154" s="188" t="s">
        <v>666</v>
      </c>
      <c r="H154" s="187">
        <v>43500</v>
      </c>
      <c r="I154" s="187">
        <v>0</v>
      </c>
      <c r="J154" s="187">
        <f>H154*0.3</f>
        <v>13050</v>
      </c>
      <c r="K154" s="210">
        <v>0</v>
      </c>
      <c r="L154" s="187" t="s">
        <v>479</v>
      </c>
      <c r="M154" s="187">
        <f>350*3.5</f>
        <v>1225</v>
      </c>
      <c r="N154" s="187"/>
      <c r="O154" s="210"/>
      <c r="P154" s="210" t="s">
        <v>667</v>
      </c>
      <c r="Q154" s="188" t="s">
        <v>276</v>
      </c>
      <c r="R154" s="188" t="s">
        <v>481</v>
      </c>
      <c r="S154" s="378" t="s">
        <v>668</v>
      </c>
      <c r="T154" s="273"/>
      <c r="U154" s="168"/>
      <c r="V154" s="168"/>
      <c r="W154" s="168"/>
      <c r="X154" s="168"/>
      <c r="Y154" s="168"/>
      <c r="Z154" s="168"/>
      <c r="AA154" s="168"/>
      <c r="AB154" s="168"/>
      <c r="AC154" s="168"/>
      <c r="AD154" s="168"/>
      <c r="AE154" s="168"/>
      <c r="AF154" s="168"/>
      <c r="AG154" s="168"/>
      <c r="AH154" s="168"/>
      <c r="AI154" s="168"/>
      <c r="AJ154" s="168"/>
      <c r="AK154" s="168"/>
      <c r="AL154" s="168" t="s">
        <v>669</v>
      </c>
      <c r="AM154" s="168" t="s">
        <v>670</v>
      </c>
      <c r="AN154" s="168" t="s">
        <v>483</v>
      </c>
      <c r="AO154" s="382" t="s">
        <v>671</v>
      </c>
    </row>
    <row r="155" s="73" customFormat="true" ht="44.25" customHeight="true" spans="1:41">
      <c r="A155" s="1"/>
      <c r="B155" s="188"/>
      <c r="C155" s="188"/>
      <c r="D155" s="188"/>
      <c r="E155" s="188"/>
      <c r="F155" s="188"/>
      <c r="G155" s="188"/>
      <c r="H155" s="187"/>
      <c r="I155" s="187"/>
      <c r="J155" s="187"/>
      <c r="K155" s="210"/>
      <c r="L155" s="187" t="s">
        <v>64</v>
      </c>
      <c r="M155" s="187">
        <v>11825</v>
      </c>
      <c r="N155" s="187"/>
      <c r="O155" s="210"/>
      <c r="P155" s="210"/>
      <c r="Q155" s="188"/>
      <c r="R155" s="188"/>
      <c r="S155" s="379"/>
      <c r="T155" s="273"/>
      <c r="U155" s="168"/>
      <c r="V155" s="168"/>
      <c r="W155" s="168"/>
      <c r="X155" s="168"/>
      <c r="Y155" s="168"/>
      <c r="Z155" s="168"/>
      <c r="AA155" s="168"/>
      <c r="AB155" s="168"/>
      <c r="AC155" s="168"/>
      <c r="AD155" s="168"/>
      <c r="AE155" s="168"/>
      <c r="AF155" s="168"/>
      <c r="AG155" s="168"/>
      <c r="AH155" s="168"/>
      <c r="AI155" s="168"/>
      <c r="AJ155" s="168"/>
      <c r="AK155" s="168"/>
      <c r="AL155" s="168"/>
      <c r="AM155" s="168"/>
      <c r="AN155" s="168"/>
      <c r="AO155" s="382"/>
    </row>
    <row r="156" s="73" customFormat="true" ht="44.25" customHeight="true" spans="1:41">
      <c r="A156" s="1">
        <v>2</v>
      </c>
      <c r="B156" s="188" t="s">
        <v>475</v>
      </c>
      <c r="C156" s="188" t="s">
        <v>25</v>
      </c>
      <c r="D156" s="188" t="s">
        <v>476</v>
      </c>
      <c r="E156" s="188" t="s">
        <v>477</v>
      </c>
      <c r="F156" s="188" t="s">
        <v>46</v>
      </c>
      <c r="G156" s="188" t="s">
        <v>478</v>
      </c>
      <c r="H156" s="187">
        <v>21100</v>
      </c>
      <c r="I156" s="187">
        <v>0</v>
      </c>
      <c r="J156" s="187">
        <f>H156*0.3</f>
        <v>6330</v>
      </c>
      <c r="K156" s="210">
        <v>0</v>
      </c>
      <c r="L156" s="187" t="s">
        <v>479</v>
      </c>
      <c r="M156" s="187">
        <f>160*3.5</f>
        <v>560</v>
      </c>
      <c r="N156" s="187">
        <v>0</v>
      </c>
      <c r="O156" s="210">
        <v>0</v>
      </c>
      <c r="P156" s="210" t="s">
        <v>480</v>
      </c>
      <c r="Q156" s="188" t="s">
        <v>276</v>
      </c>
      <c r="R156" s="188" t="s">
        <v>481</v>
      </c>
      <c r="S156" s="380" t="s">
        <v>672</v>
      </c>
      <c r="T156" s="273"/>
      <c r="U156" s="168"/>
      <c r="V156" s="168"/>
      <c r="W156" s="168"/>
      <c r="X156" s="168"/>
      <c r="Y156" s="168"/>
      <c r="Z156" s="168"/>
      <c r="AA156" s="168"/>
      <c r="AB156" s="168"/>
      <c r="AC156" s="168"/>
      <c r="AD156" s="168"/>
      <c r="AE156" s="168"/>
      <c r="AF156" s="168"/>
      <c r="AG156" s="168"/>
      <c r="AH156" s="168"/>
      <c r="AI156" s="168"/>
      <c r="AJ156" s="168"/>
      <c r="AK156" s="168"/>
      <c r="AL156" s="168"/>
      <c r="AM156" s="168" t="s">
        <v>482</v>
      </c>
      <c r="AN156" s="168" t="s">
        <v>483</v>
      </c>
      <c r="AO156" s="276" t="s">
        <v>484</v>
      </c>
    </row>
    <row r="157" s="73" customFormat="true" ht="15.75" customHeight="true" spans="1:41">
      <c r="A157" s="1"/>
      <c r="B157" s="188"/>
      <c r="C157" s="188"/>
      <c r="D157" s="188"/>
      <c r="E157" s="188"/>
      <c r="F157" s="188"/>
      <c r="G157" s="188"/>
      <c r="H157" s="187"/>
      <c r="I157" s="187"/>
      <c r="J157" s="187"/>
      <c r="K157" s="210"/>
      <c r="L157" s="187" t="s">
        <v>64</v>
      </c>
      <c r="M157" s="187">
        <v>5770</v>
      </c>
      <c r="N157" s="187">
        <v>0</v>
      </c>
      <c r="O157" s="210">
        <v>0</v>
      </c>
      <c r="P157" s="210"/>
      <c r="Q157" s="188"/>
      <c r="R157" s="188"/>
      <c r="S157" s="381"/>
      <c r="T157" s="273"/>
      <c r="U157" s="168"/>
      <c r="V157" s="168"/>
      <c r="W157" s="168"/>
      <c r="X157" s="168"/>
      <c r="Y157" s="168"/>
      <c r="Z157" s="168"/>
      <c r="AA157" s="168"/>
      <c r="AB157" s="168"/>
      <c r="AC157" s="168"/>
      <c r="AD157" s="168"/>
      <c r="AE157" s="168"/>
      <c r="AF157" s="168"/>
      <c r="AG157" s="168"/>
      <c r="AH157" s="168"/>
      <c r="AI157" s="168"/>
      <c r="AJ157" s="168"/>
      <c r="AK157" s="168"/>
      <c r="AL157" s="168"/>
      <c r="AM157" s="168"/>
      <c r="AN157" s="168"/>
      <c r="AO157" s="276"/>
    </row>
    <row r="158" s="173" customFormat="true" customHeight="true" spans="1:40">
      <c r="A158" s="206">
        <v>4</v>
      </c>
      <c r="B158" s="207" t="s">
        <v>492</v>
      </c>
      <c r="C158" s="207" t="s">
        <v>493</v>
      </c>
      <c r="D158" s="207" t="s">
        <v>494</v>
      </c>
      <c r="E158" s="207" t="s">
        <v>495</v>
      </c>
      <c r="F158" s="207" t="s">
        <v>28</v>
      </c>
      <c r="G158" s="207" t="s">
        <v>496</v>
      </c>
      <c r="H158" s="221">
        <v>45000</v>
      </c>
      <c r="I158" s="234">
        <v>0</v>
      </c>
      <c r="J158" s="221">
        <f>H158*0.3</f>
        <v>13500</v>
      </c>
      <c r="K158" s="235">
        <v>0</v>
      </c>
      <c r="L158" s="236" t="s">
        <v>479</v>
      </c>
      <c r="M158" s="249">
        <v>556.5</v>
      </c>
      <c r="N158" s="234">
        <v>0</v>
      </c>
      <c r="O158" s="234">
        <v>0</v>
      </c>
      <c r="P158" s="250" t="s">
        <v>497</v>
      </c>
      <c r="Q158" s="207" t="s">
        <v>276</v>
      </c>
      <c r="R158" s="207" t="s">
        <v>481</v>
      </c>
      <c r="S158" s="173" t="s">
        <v>498</v>
      </c>
      <c r="T158" s="173" t="s">
        <v>499</v>
      </c>
      <c r="U158" s="173">
        <v>159</v>
      </c>
      <c r="V158" s="173">
        <v>7351</v>
      </c>
      <c r="Y158" s="173">
        <v>159</v>
      </c>
      <c r="AA158" s="173" t="s">
        <v>500</v>
      </c>
      <c r="AB158" s="173" t="s">
        <v>501</v>
      </c>
      <c r="AC158" s="173">
        <v>159</v>
      </c>
      <c r="AL158" s="173" t="s">
        <v>502</v>
      </c>
      <c r="AN158" s="173" t="s">
        <v>483</v>
      </c>
    </row>
    <row r="159" s="173" customFormat="true" spans="1:18">
      <c r="A159" s="206"/>
      <c r="B159" s="207"/>
      <c r="C159" s="207"/>
      <c r="D159" s="207"/>
      <c r="E159" s="207"/>
      <c r="F159" s="207"/>
      <c r="G159" s="207"/>
      <c r="H159" s="222"/>
      <c r="I159" s="237"/>
      <c r="J159" s="222"/>
      <c r="K159" s="238"/>
      <c r="L159" s="236" t="s">
        <v>64</v>
      </c>
      <c r="M159" s="249">
        <v>12943.5</v>
      </c>
      <c r="N159" s="237"/>
      <c r="O159" s="237"/>
      <c r="P159" s="251"/>
      <c r="Q159" s="207"/>
      <c r="R159" s="207"/>
    </row>
    <row r="160" s="73" customFormat="true" ht="15.75" customHeight="true" spans="1:41">
      <c r="A160" s="1">
        <v>3</v>
      </c>
      <c r="B160" s="188" t="s">
        <v>485</v>
      </c>
      <c r="C160" s="188" t="s">
        <v>25</v>
      </c>
      <c r="D160" s="188" t="s">
        <v>486</v>
      </c>
      <c r="E160" s="188" t="s">
        <v>487</v>
      </c>
      <c r="F160" s="188" t="s">
        <v>34</v>
      </c>
      <c r="G160" s="188" t="s">
        <v>488</v>
      </c>
      <c r="H160" s="187">
        <v>3600</v>
      </c>
      <c r="I160" s="187">
        <v>0</v>
      </c>
      <c r="J160" s="187">
        <v>1080</v>
      </c>
      <c r="K160" s="210">
        <v>0</v>
      </c>
      <c r="L160" s="187" t="s">
        <v>30</v>
      </c>
      <c r="M160" s="187"/>
      <c r="N160" s="187"/>
      <c r="O160" s="210"/>
      <c r="P160" s="210" t="s">
        <v>480</v>
      </c>
      <c r="Q160" s="188" t="s">
        <v>489</v>
      </c>
      <c r="R160" s="188" t="s">
        <v>490</v>
      </c>
      <c r="S160" s="272"/>
      <c r="T160" s="273"/>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277" t="s">
        <v>484</v>
      </c>
    </row>
    <row r="161" s="73" customFormat="true" ht="15.75" customHeight="true" spans="1:41">
      <c r="A161" s="1"/>
      <c r="B161" s="188"/>
      <c r="C161" s="188"/>
      <c r="D161" s="188"/>
      <c r="E161" s="188"/>
      <c r="F161" s="188"/>
      <c r="G161" s="188"/>
      <c r="H161" s="187"/>
      <c r="I161" s="187"/>
      <c r="J161" s="187"/>
      <c r="K161" s="210"/>
      <c r="L161" s="187" t="s">
        <v>479</v>
      </c>
      <c r="M161" s="187">
        <f>48*3.5</f>
        <v>168</v>
      </c>
      <c r="N161" s="187">
        <v>0</v>
      </c>
      <c r="O161" s="210">
        <v>0</v>
      </c>
      <c r="P161" s="210"/>
      <c r="Q161" s="188"/>
      <c r="R161" s="188"/>
      <c r="S161" s="272"/>
      <c r="T161" s="273"/>
      <c r="U161" s="168"/>
      <c r="V161" s="168"/>
      <c r="W161" s="168"/>
      <c r="X161" s="168"/>
      <c r="Y161" s="168"/>
      <c r="Z161" s="168"/>
      <c r="AA161" s="168"/>
      <c r="AB161" s="168"/>
      <c r="AC161" s="168"/>
      <c r="AD161" s="168"/>
      <c r="AE161" s="168"/>
      <c r="AF161" s="168"/>
      <c r="AG161" s="168"/>
      <c r="AH161" s="168"/>
      <c r="AI161" s="168"/>
      <c r="AJ161" s="168"/>
      <c r="AK161" s="168"/>
      <c r="AL161" s="168"/>
      <c r="AM161" s="168"/>
      <c r="AN161" s="168"/>
      <c r="AO161" s="278"/>
    </row>
    <row r="162" s="73" customFormat="true" ht="15.75" customHeight="true" spans="1:41">
      <c r="A162" s="1"/>
      <c r="B162" s="188"/>
      <c r="C162" s="188"/>
      <c r="D162" s="188"/>
      <c r="E162" s="188"/>
      <c r="F162" s="188"/>
      <c r="G162" s="188"/>
      <c r="H162" s="187"/>
      <c r="I162" s="187"/>
      <c r="J162" s="187"/>
      <c r="K162" s="210"/>
      <c r="L162" s="187" t="s">
        <v>491</v>
      </c>
      <c r="M162" s="187"/>
      <c r="N162" s="187"/>
      <c r="O162" s="210"/>
      <c r="P162" s="210"/>
      <c r="Q162" s="188"/>
      <c r="R162" s="188"/>
      <c r="S162" s="272"/>
      <c r="T162" s="273"/>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278"/>
    </row>
    <row r="163" s="73" customFormat="true" ht="15.75" customHeight="true" spans="1:41">
      <c r="A163" s="1"/>
      <c r="B163" s="188"/>
      <c r="C163" s="188"/>
      <c r="D163" s="188"/>
      <c r="E163" s="188"/>
      <c r="F163" s="188"/>
      <c r="G163" s="188"/>
      <c r="H163" s="187"/>
      <c r="I163" s="187"/>
      <c r="J163" s="187"/>
      <c r="K163" s="210"/>
      <c r="L163" s="187" t="s">
        <v>61</v>
      </c>
      <c r="M163" s="187"/>
      <c r="N163" s="187"/>
      <c r="O163" s="210"/>
      <c r="P163" s="210"/>
      <c r="Q163" s="188"/>
      <c r="R163" s="188"/>
      <c r="S163" s="272"/>
      <c r="T163" s="273"/>
      <c r="U163" s="168"/>
      <c r="V163" s="168"/>
      <c r="W163" s="168"/>
      <c r="X163" s="168"/>
      <c r="Y163" s="168"/>
      <c r="Z163" s="168"/>
      <c r="AA163" s="168"/>
      <c r="AB163" s="168"/>
      <c r="AC163" s="168"/>
      <c r="AD163" s="168"/>
      <c r="AE163" s="168"/>
      <c r="AF163" s="168"/>
      <c r="AG163" s="168"/>
      <c r="AH163" s="168"/>
      <c r="AI163" s="168"/>
      <c r="AJ163" s="168"/>
      <c r="AK163" s="168"/>
      <c r="AL163" s="168"/>
      <c r="AM163" s="168"/>
      <c r="AN163" s="168"/>
      <c r="AO163" s="278"/>
    </row>
    <row r="164" s="73" customFormat="true" ht="15.75" customHeight="true" spans="1:41">
      <c r="A164" s="1"/>
      <c r="B164" s="188"/>
      <c r="C164" s="188"/>
      <c r="D164" s="188"/>
      <c r="E164" s="188"/>
      <c r="F164" s="188"/>
      <c r="G164" s="188"/>
      <c r="H164" s="187"/>
      <c r="I164" s="187"/>
      <c r="J164" s="187"/>
      <c r="K164" s="210"/>
      <c r="L164" s="187" t="s">
        <v>64</v>
      </c>
      <c r="M164" s="187">
        <f>J160-M161</f>
        <v>912</v>
      </c>
      <c r="N164" s="187">
        <v>0</v>
      </c>
      <c r="O164" s="210">
        <v>0</v>
      </c>
      <c r="P164" s="210"/>
      <c r="Q164" s="188"/>
      <c r="R164" s="188"/>
      <c r="S164" s="272"/>
      <c r="T164" s="273"/>
      <c r="U164" s="168"/>
      <c r="V164" s="168"/>
      <c r="W164" s="168"/>
      <c r="X164" s="168"/>
      <c r="Y164" s="168"/>
      <c r="Z164" s="168"/>
      <c r="AA164" s="168"/>
      <c r="AB164" s="168"/>
      <c r="AC164" s="168"/>
      <c r="AD164" s="168"/>
      <c r="AE164" s="168"/>
      <c r="AF164" s="168"/>
      <c r="AG164" s="168"/>
      <c r="AH164" s="168"/>
      <c r="AI164" s="168"/>
      <c r="AJ164" s="168"/>
      <c r="AK164" s="168"/>
      <c r="AL164" s="168"/>
      <c r="AM164" s="168"/>
      <c r="AN164" s="168"/>
      <c r="AO164" s="279"/>
    </row>
    <row r="165" s="73" customFormat="true" ht="15.75" customHeight="true" spans="1:41">
      <c r="A165" s="1">
        <v>1</v>
      </c>
      <c r="B165" s="188" t="s">
        <v>503</v>
      </c>
      <c r="C165" s="188" t="s">
        <v>25</v>
      </c>
      <c r="D165" s="188" t="s">
        <v>504</v>
      </c>
      <c r="E165" s="188" t="s">
        <v>505</v>
      </c>
      <c r="F165" s="188" t="s">
        <v>46</v>
      </c>
      <c r="G165" s="188" t="s">
        <v>506</v>
      </c>
      <c r="H165" s="187">
        <v>7377</v>
      </c>
      <c r="I165" s="187">
        <v>0</v>
      </c>
      <c r="J165" s="187">
        <v>2213</v>
      </c>
      <c r="K165" s="210">
        <v>0</v>
      </c>
      <c r="L165" s="187" t="s">
        <v>30</v>
      </c>
      <c r="M165" s="187"/>
      <c r="N165" s="187"/>
      <c r="O165" s="252"/>
      <c r="P165" s="210" t="s">
        <v>507</v>
      </c>
      <c r="Q165" s="188" t="s">
        <v>326</v>
      </c>
      <c r="R165" s="188" t="s">
        <v>508</v>
      </c>
      <c r="S165" s="272"/>
      <c r="T165" s="273"/>
      <c r="U165" s="168"/>
      <c r="V165" s="168"/>
      <c r="W165" s="168"/>
      <c r="X165" s="168"/>
      <c r="Y165" s="168"/>
      <c r="Z165" s="168"/>
      <c r="AA165" s="168"/>
      <c r="AB165" s="168"/>
      <c r="AC165" s="168"/>
      <c r="AD165" s="168"/>
      <c r="AE165" s="168"/>
      <c r="AF165" s="168"/>
      <c r="AG165" s="168"/>
      <c r="AH165" s="168"/>
      <c r="AI165" s="168"/>
      <c r="AJ165" s="168"/>
      <c r="AK165" s="168"/>
      <c r="AL165" s="168"/>
      <c r="AM165" s="168">
        <f>SUM(M160,M165,M217,M231,M150,M245,M250)</f>
        <v>100</v>
      </c>
      <c r="AN165" s="168" t="s">
        <v>509</v>
      </c>
      <c r="AO165" s="277" t="s">
        <v>484</v>
      </c>
    </row>
    <row r="166" s="73" customFormat="true" ht="15.75" customHeight="true" spans="1:41">
      <c r="A166" s="1"/>
      <c r="B166" s="188"/>
      <c r="C166" s="188"/>
      <c r="D166" s="188"/>
      <c r="E166" s="188"/>
      <c r="F166" s="188"/>
      <c r="G166" s="188"/>
      <c r="H166" s="187"/>
      <c r="I166" s="187"/>
      <c r="J166" s="187"/>
      <c r="K166" s="210"/>
      <c r="L166" s="187" t="s">
        <v>479</v>
      </c>
      <c r="M166" s="187">
        <f>66*3.5</f>
        <v>231</v>
      </c>
      <c r="N166" s="189">
        <v>0</v>
      </c>
      <c r="O166" s="189">
        <v>0</v>
      </c>
      <c r="P166" s="210"/>
      <c r="Q166" s="188"/>
      <c r="R166" s="188"/>
      <c r="S166" s="272"/>
      <c r="T166" s="273"/>
      <c r="U166" s="168"/>
      <c r="V166" s="168"/>
      <c r="W166" s="168"/>
      <c r="X166" s="168"/>
      <c r="Y166" s="168"/>
      <c r="Z166" s="168"/>
      <c r="AA166" s="168"/>
      <c r="AB166" s="168"/>
      <c r="AC166" s="168"/>
      <c r="AD166" s="168"/>
      <c r="AE166" s="168"/>
      <c r="AF166" s="168"/>
      <c r="AG166" s="168"/>
      <c r="AH166" s="168"/>
      <c r="AI166" s="168"/>
      <c r="AJ166" s="168"/>
      <c r="AK166" s="168"/>
      <c r="AL166" s="168"/>
      <c r="AM166" s="168">
        <f>SUM(M161,M166,M218,M232,M151,M246,M251,)</f>
        <v>409</v>
      </c>
      <c r="AN166" s="168"/>
      <c r="AO166" s="278"/>
    </row>
    <row r="167" s="73" customFormat="true" ht="15.75" customHeight="true" spans="1:41">
      <c r="A167" s="1"/>
      <c r="B167" s="188"/>
      <c r="C167" s="188"/>
      <c r="D167" s="188"/>
      <c r="E167" s="188"/>
      <c r="F167" s="188"/>
      <c r="G167" s="188"/>
      <c r="H167" s="187"/>
      <c r="I167" s="187"/>
      <c r="J167" s="187"/>
      <c r="K167" s="210"/>
      <c r="L167" s="187" t="s">
        <v>491</v>
      </c>
      <c r="M167" s="187"/>
      <c r="N167" s="189"/>
      <c r="O167" s="189"/>
      <c r="P167" s="210"/>
      <c r="Q167" s="188"/>
      <c r="R167" s="188"/>
      <c r="S167" s="272" t="s">
        <v>510</v>
      </c>
      <c r="T167" s="273"/>
      <c r="U167" s="168"/>
      <c r="V167" s="168"/>
      <c r="W167" s="168"/>
      <c r="X167" s="168"/>
      <c r="Y167" s="168"/>
      <c r="Z167" s="168"/>
      <c r="AA167" s="168"/>
      <c r="AB167" s="168"/>
      <c r="AC167" s="168"/>
      <c r="AD167" s="168"/>
      <c r="AE167" s="168"/>
      <c r="AF167" s="168"/>
      <c r="AG167" s="168"/>
      <c r="AH167" s="168"/>
      <c r="AI167" s="168"/>
      <c r="AJ167" s="168"/>
      <c r="AK167" s="168"/>
      <c r="AL167" s="168" t="s">
        <v>511</v>
      </c>
      <c r="AM167" s="168">
        <f>SUM(M162,M167,M219,M233,M152,M247,M252,)</f>
        <v>552</v>
      </c>
      <c r="AN167" s="168"/>
      <c r="AO167" s="278"/>
    </row>
    <row r="168" s="73" customFormat="true" ht="15.75" customHeight="true" spans="1:41">
      <c r="A168" s="1"/>
      <c r="B168" s="188"/>
      <c r="C168" s="188"/>
      <c r="D168" s="188"/>
      <c r="E168" s="188"/>
      <c r="F168" s="188"/>
      <c r="G168" s="188"/>
      <c r="H168" s="187"/>
      <c r="I168" s="187"/>
      <c r="J168" s="187"/>
      <c r="K168" s="210"/>
      <c r="L168" s="187" t="s">
        <v>61</v>
      </c>
      <c r="M168" s="187"/>
      <c r="N168" s="189"/>
      <c r="O168" s="189"/>
      <c r="P168" s="210"/>
      <c r="Q168" s="188"/>
      <c r="R168" s="188"/>
      <c r="S168" s="272"/>
      <c r="T168" s="273"/>
      <c r="U168" s="168"/>
      <c r="V168" s="168"/>
      <c r="W168" s="168"/>
      <c r="X168" s="168"/>
      <c r="Y168" s="168"/>
      <c r="Z168" s="168"/>
      <c r="AA168" s="168"/>
      <c r="AB168" s="168"/>
      <c r="AC168" s="168"/>
      <c r="AD168" s="168"/>
      <c r="AE168" s="168"/>
      <c r="AF168" s="168"/>
      <c r="AG168" s="168"/>
      <c r="AH168" s="168"/>
      <c r="AI168" s="168"/>
      <c r="AJ168" s="168"/>
      <c r="AK168" s="168"/>
      <c r="AL168" s="168"/>
      <c r="AM168" s="168">
        <f>SUM(M163,M168,M225,M234,M243,M248,M253)</f>
        <v>0</v>
      </c>
      <c r="AN168" s="168"/>
      <c r="AO168" s="278"/>
    </row>
    <row r="169" s="73" customFormat="true" ht="15.75" customHeight="true" spans="1:41">
      <c r="A169" s="1"/>
      <c r="B169" s="188"/>
      <c r="C169" s="188"/>
      <c r="D169" s="188"/>
      <c r="E169" s="188"/>
      <c r="F169" s="188"/>
      <c r="G169" s="188"/>
      <c r="H169" s="187"/>
      <c r="I169" s="187"/>
      <c r="J169" s="187"/>
      <c r="K169" s="210"/>
      <c r="L169" s="187" t="s">
        <v>64</v>
      </c>
      <c r="M169" s="187">
        <f>J165-M166</f>
        <v>1982</v>
      </c>
      <c r="N169" s="189">
        <v>0</v>
      </c>
      <c r="O169" s="189">
        <v>0</v>
      </c>
      <c r="P169" s="210"/>
      <c r="Q169" s="188"/>
      <c r="R169" s="188"/>
      <c r="S169" s="272"/>
      <c r="T169" s="273"/>
      <c r="U169" s="168"/>
      <c r="V169" s="168"/>
      <c r="W169" s="168"/>
      <c r="X169" s="168"/>
      <c r="Y169" s="168"/>
      <c r="Z169" s="168"/>
      <c r="AA169" s="168"/>
      <c r="AB169" s="168"/>
      <c r="AC169" s="168"/>
      <c r="AD169" s="168"/>
      <c r="AE169" s="168"/>
      <c r="AF169" s="168"/>
      <c r="AG169" s="168"/>
      <c r="AH169" s="168"/>
      <c r="AI169" s="168"/>
      <c r="AJ169" s="168"/>
      <c r="AK169" s="168"/>
      <c r="AL169" s="168"/>
      <c r="AM169" s="168">
        <f>SUM(M164,M169,M230,M235,M244,M249,M254)</f>
        <v>2894</v>
      </c>
      <c r="AN169" s="168"/>
      <c r="AO169" s="279"/>
    </row>
    <row r="170" s="73" customFormat="true" ht="15.75" customHeight="true" spans="1:41">
      <c r="A170" s="1">
        <v>2</v>
      </c>
      <c r="B170" s="188" t="s">
        <v>512</v>
      </c>
      <c r="C170" s="188" t="s">
        <v>25</v>
      </c>
      <c r="D170" s="188" t="s">
        <v>476</v>
      </c>
      <c r="E170" s="188" t="s">
        <v>477</v>
      </c>
      <c r="F170" s="188" t="s">
        <v>46</v>
      </c>
      <c r="G170" s="188" t="s">
        <v>513</v>
      </c>
      <c r="H170" s="187">
        <v>42200</v>
      </c>
      <c r="I170" s="187">
        <v>0</v>
      </c>
      <c r="J170" s="187">
        <f>H170*0.3</f>
        <v>12660</v>
      </c>
      <c r="K170" s="210">
        <v>0</v>
      </c>
      <c r="L170" s="187" t="s">
        <v>30</v>
      </c>
      <c r="M170" s="187"/>
      <c r="N170" s="189"/>
      <c r="O170" s="189"/>
      <c r="P170" s="210" t="s">
        <v>507</v>
      </c>
      <c r="Q170" s="188" t="s">
        <v>276</v>
      </c>
      <c r="R170" s="188" t="s">
        <v>481</v>
      </c>
      <c r="S170" s="272"/>
      <c r="T170" s="273"/>
      <c r="U170" s="168"/>
      <c r="V170" s="168"/>
      <c r="W170" s="168"/>
      <c r="X170" s="168"/>
      <c r="Y170" s="168"/>
      <c r="Z170" s="168"/>
      <c r="AA170" s="168"/>
      <c r="AB170" s="168"/>
      <c r="AC170" s="168"/>
      <c r="AD170" s="168"/>
      <c r="AE170" s="168"/>
      <c r="AF170" s="168"/>
      <c r="AG170" s="168"/>
      <c r="AH170" s="168"/>
      <c r="AI170" s="168"/>
      <c r="AJ170" s="168"/>
      <c r="AK170" s="168"/>
      <c r="AL170" s="168" t="s">
        <v>514</v>
      </c>
      <c r="AM170" s="168" t="s">
        <v>515</v>
      </c>
      <c r="AN170" s="168" t="s">
        <v>483</v>
      </c>
      <c r="AO170" s="277" t="s">
        <v>484</v>
      </c>
    </row>
    <row r="171" s="73" customFormat="true" ht="15.75" customHeight="true" spans="1:41">
      <c r="A171" s="1"/>
      <c r="B171" s="188"/>
      <c r="C171" s="188"/>
      <c r="D171" s="188"/>
      <c r="E171" s="188"/>
      <c r="F171" s="188"/>
      <c r="G171" s="188"/>
      <c r="H171" s="187"/>
      <c r="I171" s="187"/>
      <c r="J171" s="187"/>
      <c r="K171" s="210"/>
      <c r="L171" s="187" t="s">
        <v>479</v>
      </c>
      <c r="M171" s="187">
        <f>1030*3.5</f>
        <v>3605</v>
      </c>
      <c r="N171" s="189">
        <v>0</v>
      </c>
      <c r="O171" s="189">
        <v>0</v>
      </c>
      <c r="P171" s="210"/>
      <c r="Q171" s="188"/>
      <c r="R171" s="188"/>
      <c r="S171" s="272"/>
      <c r="T171" s="273"/>
      <c r="U171" s="168"/>
      <c r="V171" s="168"/>
      <c r="W171" s="168"/>
      <c r="X171" s="168"/>
      <c r="Y171" s="168"/>
      <c r="Z171" s="168"/>
      <c r="AA171" s="168"/>
      <c r="AB171" s="168"/>
      <c r="AC171" s="168"/>
      <c r="AD171" s="168"/>
      <c r="AE171" s="168"/>
      <c r="AF171" s="168"/>
      <c r="AG171" s="168"/>
      <c r="AH171" s="168"/>
      <c r="AI171" s="168"/>
      <c r="AJ171" s="168"/>
      <c r="AK171" s="168"/>
      <c r="AL171" s="168"/>
      <c r="AM171" s="168"/>
      <c r="AN171" s="168"/>
      <c r="AO171" s="278"/>
    </row>
    <row r="172" s="73" customFormat="true" ht="15.75" customHeight="true" spans="1:41">
      <c r="A172" s="1"/>
      <c r="B172" s="188"/>
      <c r="C172" s="188"/>
      <c r="D172" s="188"/>
      <c r="E172" s="188"/>
      <c r="F172" s="188"/>
      <c r="G172" s="188"/>
      <c r="H172" s="187"/>
      <c r="I172" s="187"/>
      <c r="J172" s="187"/>
      <c r="K172" s="210"/>
      <c r="L172" s="187" t="s">
        <v>491</v>
      </c>
      <c r="M172" s="187"/>
      <c r="N172" s="189"/>
      <c r="O172" s="189"/>
      <c r="P172" s="210"/>
      <c r="Q172" s="188"/>
      <c r="R172" s="188"/>
      <c r="S172" s="272"/>
      <c r="T172" s="273"/>
      <c r="U172" s="168"/>
      <c r="V172" s="168"/>
      <c r="W172" s="168"/>
      <c r="X172" s="168"/>
      <c r="Y172" s="168"/>
      <c r="Z172" s="168"/>
      <c r="AA172" s="168"/>
      <c r="AB172" s="168"/>
      <c r="AC172" s="168"/>
      <c r="AD172" s="168"/>
      <c r="AE172" s="168"/>
      <c r="AF172" s="168"/>
      <c r="AG172" s="168"/>
      <c r="AH172" s="168"/>
      <c r="AI172" s="168"/>
      <c r="AJ172" s="168"/>
      <c r="AK172" s="168"/>
      <c r="AL172" s="168"/>
      <c r="AM172" s="168"/>
      <c r="AN172" s="168"/>
      <c r="AO172" s="278"/>
    </row>
    <row r="173" s="73" customFormat="true" ht="15.75" customHeight="true" spans="1:41">
      <c r="A173" s="1"/>
      <c r="B173" s="188"/>
      <c r="C173" s="188"/>
      <c r="D173" s="188"/>
      <c r="E173" s="188"/>
      <c r="F173" s="188"/>
      <c r="G173" s="188"/>
      <c r="H173" s="187"/>
      <c r="I173" s="187"/>
      <c r="J173" s="187"/>
      <c r="K173" s="210"/>
      <c r="L173" s="187" t="s">
        <v>61</v>
      </c>
      <c r="M173" s="187"/>
      <c r="N173" s="189"/>
      <c r="O173" s="189"/>
      <c r="P173" s="210"/>
      <c r="Q173" s="188"/>
      <c r="R173" s="188"/>
      <c r="S173" s="272"/>
      <c r="T173" s="273"/>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278"/>
    </row>
    <row r="174" s="73" customFormat="true" ht="15.75" customHeight="true" spans="1:41">
      <c r="A174" s="1"/>
      <c r="B174" s="188"/>
      <c r="C174" s="188"/>
      <c r="D174" s="188"/>
      <c r="E174" s="188"/>
      <c r="F174" s="188"/>
      <c r="G174" s="188"/>
      <c r="H174" s="187"/>
      <c r="I174" s="187"/>
      <c r="J174" s="187"/>
      <c r="K174" s="210"/>
      <c r="L174" s="187" t="s">
        <v>64</v>
      </c>
      <c r="M174" s="187">
        <v>9055</v>
      </c>
      <c r="N174" s="189">
        <v>0</v>
      </c>
      <c r="O174" s="189">
        <v>0</v>
      </c>
      <c r="P174" s="210"/>
      <c r="Q174" s="188"/>
      <c r="R174" s="188"/>
      <c r="S174" s="272"/>
      <c r="T174" s="273"/>
      <c r="U174" s="168"/>
      <c r="V174" s="168"/>
      <c r="W174" s="168"/>
      <c r="X174" s="168"/>
      <c r="Y174" s="168"/>
      <c r="Z174" s="168"/>
      <c r="AA174" s="168"/>
      <c r="AB174" s="168"/>
      <c r="AC174" s="168"/>
      <c r="AD174" s="168"/>
      <c r="AE174" s="168"/>
      <c r="AF174" s="168"/>
      <c r="AG174" s="168"/>
      <c r="AH174" s="168"/>
      <c r="AI174" s="168"/>
      <c r="AJ174" s="168"/>
      <c r="AK174" s="168"/>
      <c r="AL174" s="168"/>
      <c r="AM174" s="168"/>
      <c r="AN174" s="168"/>
      <c r="AO174" s="279"/>
    </row>
    <row r="175" s="73" customFormat="true" ht="15.75" customHeight="true" spans="1:41">
      <c r="A175" s="1">
        <v>3</v>
      </c>
      <c r="B175" s="188" t="s">
        <v>516</v>
      </c>
      <c r="C175" s="188" t="s">
        <v>25</v>
      </c>
      <c r="D175" s="188" t="s">
        <v>476</v>
      </c>
      <c r="E175" s="188" t="s">
        <v>487</v>
      </c>
      <c r="F175" s="188" t="s">
        <v>34</v>
      </c>
      <c r="G175" s="188" t="s">
        <v>517</v>
      </c>
      <c r="H175" s="187">
        <v>39200</v>
      </c>
      <c r="I175" s="187">
        <v>0</v>
      </c>
      <c r="J175" s="187">
        <f>H175*0.3</f>
        <v>11760</v>
      </c>
      <c r="K175" s="210">
        <v>0</v>
      </c>
      <c r="L175" s="187" t="s">
        <v>30</v>
      </c>
      <c r="M175" s="187"/>
      <c r="N175" s="189"/>
      <c r="O175" s="189"/>
      <c r="P175" s="210" t="s">
        <v>507</v>
      </c>
      <c r="Q175" s="188" t="s">
        <v>276</v>
      </c>
      <c r="R175" s="188" t="s">
        <v>481</v>
      </c>
      <c r="S175" s="272"/>
      <c r="T175" s="273"/>
      <c r="U175" s="168"/>
      <c r="V175" s="168"/>
      <c r="W175" s="168"/>
      <c r="X175" s="168"/>
      <c r="Y175" s="168"/>
      <c r="Z175" s="168"/>
      <c r="AA175" s="168"/>
      <c r="AB175" s="168"/>
      <c r="AC175" s="168"/>
      <c r="AD175" s="168"/>
      <c r="AE175" s="168"/>
      <c r="AF175" s="168"/>
      <c r="AG175" s="168"/>
      <c r="AH175" s="168"/>
      <c r="AI175" s="168"/>
      <c r="AJ175" s="168"/>
      <c r="AK175" s="168"/>
      <c r="AL175" s="168" t="s">
        <v>518</v>
      </c>
      <c r="AM175" s="168" t="s">
        <v>519</v>
      </c>
      <c r="AN175" s="168" t="s">
        <v>483</v>
      </c>
      <c r="AO175" s="277" t="s">
        <v>484</v>
      </c>
    </row>
    <row r="176" s="73" customFormat="true" ht="15.75" customHeight="true" spans="1:41">
      <c r="A176" s="1"/>
      <c r="B176" s="188"/>
      <c r="C176" s="188"/>
      <c r="D176" s="188"/>
      <c r="E176" s="188"/>
      <c r="F176" s="188"/>
      <c r="G176" s="188"/>
      <c r="H176" s="187"/>
      <c r="I176" s="187"/>
      <c r="J176" s="187"/>
      <c r="K176" s="210"/>
      <c r="L176" s="187" t="s">
        <v>479</v>
      </c>
      <c r="M176" s="187">
        <f>246*3.5</f>
        <v>861</v>
      </c>
      <c r="N176" s="189">
        <v>0</v>
      </c>
      <c r="O176" s="189">
        <v>0</v>
      </c>
      <c r="P176" s="210"/>
      <c r="Q176" s="188"/>
      <c r="R176" s="188"/>
      <c r="S176" s="272"/>
      <c r="T176" s="273"/>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278"/>
    </row>
    <row r="177" s="73" customFormat="true" ht="15.75" customHeight="true" spans="1:41">
      <c r="A177" s="1"/>
      <c r="B177" s="188"/>
      <c r="C177" s="188"/>
      <c r="D177" s="188"/>
      <c r="E177" s="188"/>
      <c r="F177" s="188"/>
      <c r="G177" s="188"/>
      <c r="H177" s="187"/>
      <c r="I177" s="187"/>
      <c r="J177" s="187"/>
      <c r="K177" s="210"/>
      <c r="L177" s="187" t="s">
        <v>491</v>
      </c>
      <c r="M177" s="187"/>
      <c r="N177" s="189"/>
      <c r="O177" s="189"/>
      <c r="P177" s="210"/>
      <c r="Q177" s="188"/>
      <c r="R177" s="188"/>
      <c r="S177" s="272"/>
      <c r="T177" s="273"/>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278"/>
    </row>
    <row r="178" s="73" customFormat="true" ht="15.75" customHeight="true" spans="1:41">
      <c r="A178" s="1"/>
      <c r="B178" s="188"/>
      <c r="C178" s="188"/>
      <c r="D178" s="188"/>
      <c r="E178" s="188"/>
      <c r="F178" s="188"/>
      <c r="G178" s="188"/>
      <c r="H178" s="187"/>
      <c r="I178" s="187"/>
      <c r="J178" s="187"/>
      <c r="K178" s="210"/>
      <c r="L178" s="187" t="s">
        <v>61</v>
      </c>
      <c r="M178" s="187"/>
      <c r="N178" s="189"/>
      <c r="O178" s="189"/>
      <c r="P178" s="210"/>
      <c r="Q178" s="188"/>
      <c r="R178" s="188"/>
      <c r="S178" s="272"/>
      <c r="T178" s="273"/>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278"/>
    </row>
    <row r="179" s="73" customFormat="true" ht="15.75" customHeight="true" spans="1:41">
      <c r="A179" s="1"/>
      <c r="B179" s="188"/>
      <c r="C179" s="188"/>
      <c r="D179" s="188"/>
      <c r="E179" s="188"/>
      <c r="F179" s="188"/>
      <c r="G179" s="188"/>
      <c r="H179" s="187"/>
      <c r="I179" s="187"/>
      <c r="J179" s="187"/>
      <c r="K179" s="210"/>
      <c r="L179" s="187" t="s">
        <v>64</v>
      </c>
      <c r="M179" s="187">
        <v>10899</v>
      </c>
      <c r="N179" s="189">
        <v>0</v>
      </c>
      <c r="O179" s="189">
        <v>0</v>
      </c>
      <c r="P179" s="210"/>
      <c r="Q179" s="188"/>
      <c r="R179" s="188"/>
      <c r="S179" s="272"/>
      <c r="T179" s="273"/>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279"/>
    </row>
    <row r="180" s="73" customFormat="true" ht="15.75" customHeight="true" spans="1:41">
      <c r="A180" s="1">
        <v>4</v>
      </c>
      <c r="B180" s="188" t="s">
        <v>520</v>
      </c>
      <c r="C180" s="188" t="s">
        <v>25</v>
      </c>
      <c r="D180" s="188" t="s">
        <v>476</v>
      </c>
      <c r="E180" s="188" t="s">
        <v>477</v>
      </c>
      <c r="F180" s="188" t="s">
        <v>46</v>
      </c>
      <c r="G180" s="188" t="s">
        <v>521</v>
      </c>
      <c r="H180" s="187">
        <v>107100</v>
      </c>
      <c r="I180" s="187">
        <v>0</v>
      </c>
      <c r="J180" s="187">
        <v>500</v>
      </c>
      <c r="K180" s="210">
        <v>0</v>
      </c>
      <c r="L180" s="187" t="s">
        <v>30</v>
      </c>
      <c r="M180" s="187"/>
      <c r="N180" s="189"/>
      <c r="O180" s="189"/>
      <c r="P180" s="210" t="s">
        <v>507</v>
      </c>
      <c r="Q180" s="188" t="s">
        <v>522</v>
      </c>
      <c r="R180" s="188" t="s">
        <v>455</v>
      </c>
      <c r="S180" s="272"/>
      <c r="T180" s="273"/>
      <c r="U180" s="168"/>
      <c r="V180" s="168"/>
      <c r="W180" s="168"/>
      <c r="X180" s="168"/>
      <c r="Y180" s="168"/>
      <c r="Z180" s="168"/>
      <c r="AA180" s="168"/>
      <c r="AB180" s="168"/>
      <c r="AC180" s="168"/>
      <c r="AD180" s="168"/>
      <c r="AE180" s="168"/>
      <c r="AF180" s="168"/>
      <c r="AG180" s="168"/>
      <c r="AH180" s="168"/>
      <c r="AI180" s="168"/>
      <c r="AJ180" s="168"/>
      <c r="AK180" s="168"/>
      <c r="AL180" s="168" t="s">
        <v>502</v>
      </c>
      <c r="AM180" s="168" t="s">
        <v>523</v>
      </c>
      <c r="AN180" s="168" t="s">
        <v>483</v>
      </c>
      <c r="AO180" s="277" t="s">
        <v>524</v>
      </c>
    </row>
    <row r="181" s="73" customFormat="true" ht="26.25" customHeight="true" spans="1:41">
      <c r="A181" s="1"/>
      <c r="B181" s="188"/>
      <c r="C181" s="188"/>
      <c r="D181" s="188"/>
      <c r="E181" s="188"/>
      <c r="F181" s="188"/>
      <c r="G181" s="188"/>
      <c r="H181" s="187"/>
      <c r="I181" s="187"/>
      <c r="J181" s="187"/>
      <c r="K181" s="210"/>
      <c r="L181" s="187" t="s">
        <v>479</v>
      </c>
      <c r="M181" s="187"/>
      <c r="N181" s="189"/>
      <c r="O181" s="189"/>
      <c r="P181" s="210"/>
      <c r="Q181" s="188"/>
      <c r="R181" s="188"/>
      <c r="S181" s="272"/>
      <c r="T181" s="273"/>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278"/>
    </row>
    <row r="182" s="73" customFormat="true" ht="26.25" customHeight="true" spans="1:41">
      <c r="A182" s="1"/>
      <c r="B182" s="188"/>
      <c r="C182" s="188"/>
      <c r="D182" s="188"/>
      <c r="E182" s="188"/>
      <c r="F182" s="188"/>
      <c r="G182" s="188"/>
      <c r="H182" s="187"/>
      <c r="I182" s="187"/>
      <c r="J182" s="187"/>
      <c r="K182" s="210"/>
      <c r="L182" s="187" t="s">
        <v>491</v>
      </c>
      <c r="M182" s="187"/>
      <c r="N182" s="189"/>
      <c r="O182" s="189"/>
      <c r="P182" s="210"/>
      <c r="Q182" s="188"/>
      <c r="R182" s="188"/>
      <c r="S182" s="272" t="s">
        <v>510</v>
      </c>
      <c r="T182" s="273"/>
      <c r="U182" s="168"/>
      <c r="V182" s="168"/>
      <c r="W182" s="168"/>
      <c r="X182" s="168"/>
      <c r="Y182" s="168"/>
      <c r="Z182" s="168"/>
      <c r="AA182" s="168"/>
      <c r="AB182" s="168"/>
      <c r="AC182" s="168"/>
      <c r="AD182" s="168"/>
      <c r="AE182" s="168"/>
      <c r="AF182" s="168"/>
      <c r="AG182" s="168"/>
      <c r="AH182" s="168"/>
      <c r="AI182" s="168"/>
      <c r="AJ182" s="168"/>
      <c r="AK182" s="168"/>
      <c r="AL182" s="168"/>
      <c r="AM182" s="168"/>
      <c r="AN182" s="168"/>
      <c r="AO182" s="278"/>
    </row>
    <row r="183" s="73" customFormat="true" ht="26.25" customHeight="true" spans="1:41">
      <c r="A183" s="1"/>
      <c r="B183" s="188"/>
      <c r="C183" s="188"/>
      <c r="D183" s="188"/>
      <c r="E183" s="188"/>
      <c r="F183" s="188"/>
      <c r="G183" s="188"/>
      <c r="H183" s="187"/>
      <c r="I183" s="187"/>
      <c r="J183" s="187"/>
      <c r="K183" s="210"/>
      <c r="L183" s="187" t="s">
        <v>61</v>
      </c>
      <c r="M183" s="187"/>
      <c r="N183" s="189"/>
      <c r="O183" s="189"/>
      <c r="P183" s="210"/>
      <c r="Q183" s="188"/>
      <c r="R183" s="188"/>
      <c r="S183" s="272"/>
      <c r="T183" s="273"/>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278"/>
    </row>
    <row r="184" s="73" customFormat="true" ht="26.25" customHeight="true" spans="1:41">
      <c r="A184" s="1"/>
      <c r="B184" s="188"/>
      <c r="C184" s="188"/>
      <c r="D184" s="188"/>
      <c r="E184" s="188"/>
      <c r="F184" s="188"/>
      <c r="G184" s="188"/>
      <c r="H184" s="187"/>
      <c r="I184" s="187"/>
      <c r="J184" s="187"/>
      <c r="K184" s="210"/>
      <c r="L184" s="187" t="s">
        <v>64</v>
      </c>
      <c r="M184" s="187">
        <v>500</v>
      </c>
      <c r="N184" s="189">
        <v>0</v>
      </c>
      <c r="O184" s="189">
        <v>0</v>
      </c>
      <c r="P184" s="210"/>
      <c r="Q184" s="188"/>
      <c r="R184" s="188"/>
      <c r="S184" s="272"/>
      <c r="T184" s="273"/>
      <c r="U184" s="168"/>
      <c r="V184" s="168"/>
      <c r="W184" s="168"/>
      <c r="X184" s="168"/>
      <c r="Y184" s="168"/>
      <c r="Z184" s="168"/>
      <c r="AA184" s="168"/>
      <c r="AB184" s="168"/>
      <c r="AC184" s="168"/>
      <c r="AD184" s="168"/>
      <c r="AE184" s="168"/>
      <c r="AF184" s="168"/>
      <c r="AG184" s="168"/>
      <c r="AH184" s="168"/>
      <c r="AI184" s="168"/>
      <c r="AJ184" s="168"/>
      <c r="AK184" s="168"/>
      <c r="AL184" s="168"/>
      <c r="AM184" s="168"/>
      <c r="AN184" s="168"/>
      <c r="AO184" s="279"/>
    </row>
    <row r="185" s="73" customFormat="true" ht="26.25" customHeight="true" spans="1:41">
      <c r="A185" s="1">
        <v>1</v>
      </c>
      <c r="B185" s="188" t="s">
        <v>533</v>
      </c>
      <c r="C185" s="188" t="s">
        <v>25</v>
      </c>
      <c r="D185" s="188" t="s">
        <v>534</v>
      </c>
      <c r="E185" s="188" t="s">
        <v>535</v>
      </c>
      <c r="F185" s="188" t="s">
        <v>28</v>
      </c>
      <c r="G185" s="188" t="s">
        <v>536</v>
      </c>
      <c r="H185" s="187">
        <v>13000</v>
      </c>
      <c r="I185" s="187">
        <v>0</v>
      </c>
      <c r="J185" s="187">
        <f>H185*0.3</f>
        <v>3900</v>
      </c>
      <c r="K185" s="210">
        <v>0</v>
      </c>
      <c r="L185" s="187" t="s">
        <v>30</v>
      </c>
      <c r="M185" s="187"/>
      <c r="N185" s="187"/>
      <c r="O185" s="252"/>
      <c r="P185" s="210" t="s">
        <v>480</v>
      </c>
      <c r="Q185" s="188" t="s">
        <v>489</v>
      </c>
      <c r="R185" s="188" t="s">
        <v>537</v>
      </c>
      <c r="S185" s="272"/>
      <c r="T185" s="273"/>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277" t="s">
        <v>484</v>
      </c>
    </row>
    <row r="186" s="73" customFormat="true" ht="26.25" customHeight="true" spans="1:41">
      <c r="A186" s="1"/>
      <c r="B186" s="188"/>
      <c r="C186" s="188"/>
      <c r="D186" s="188"/>
      <c r="E186" s="188"/>
      <c r="F186" s="188"/>
      <c r="G186" s="188"/>
      <c r="H186" s="187"/>
      <c r="I186" s="187"/>
      <c r="J186" s="187"/>
      <c r="K186" s="210"/>
      <c r="L186" s="187" t="s">
        <v>479</v>
      </c>
      <c r="M186" s="187">
        <f>230*3.5</f>
        <v>805</v>
      </c>
      <c r="N186" s="187">
        <v>0</v>
      </c>
      <c r="O186" s="252">
        <v>0</v>
      </c>
      <c r="P186" s="210"/>
      <c r="Q186" s="188"/>
      <c r="R186" s="188"/>
      <c r="S186" s="272"/>
      <c r="T186" s="273"/>
      <c r="U186" s="168"/>
      <c r="V186" s="168"/>
      <c r="W186" s="168"/>
      <c r="X186" s="168"/>
      <c r="Y186" s="168"/>
      <c r="Z186" s="168"/>
      <c r="AA186" s="168"/>
      <c r="AB186" s="168"/>
      <c r="AC186" s="168"/>
      <c r="AD186" s="168"/>
      <c r="AE186" s="168"/>
      <c r="AF186" s="168"/>
      <c r="AG186" s="168"/>
      <c r="AH186" s="168"/>
      <c r="AI186" s="168"/>
      <c r="AJ186" s="168"/>
      <c r="AK186" s="168"/>
      <c r="AL186" s="168"/>
      <c r="AM186" s="168"/>
      <c r="AN186" s="168"/>
      <c r="AO186" s="278"/>
    </row>
    <row r="187" s="73" customFormat="true" ht="26.25" customHeight="true" spans="1:41">
      <c r="A187" s="1"/>
      <c r="B187" s="188"/>
      <c r="C187" s="188"/>
      <c r="D187" s="188"/>
      <c r="E187" s="188"/>
      <c r="F187" s="188"/>
      <c r="G187" s="188"/>
      <c r="H187" s="187"/>
      <c r="I187" s="187"/>
      <c r="J187" s="187"/>
      <c r="K187" s="210"/>
      <c r="L187" s="187" t="s">
        <v>491</v>
      </c>
      <c r="M187" s="187"/>
      <c r="N187" s="187"/>
      <c r="O187" s="252"/>
      <c r="P187" s="210"/>
      <c r="Q187" s="188"/>
      <c r="R187" s="188"/>
      <c r="S187" s="272"/>
      <c r="T187" s="273"/>
      <c r="U187" s="168"/>
      <c r="V187" s="168"/>
      <c r="W187" s="168"/>
      <c r="X187" s="168"/>
      <c r="Y187" s="168"/>
      <c r="Z187" s="168"/>
      <c r="AA187" s="168"/>
      <c r="AB187" s="168"/>
      <c r="AC187" s="168"/>
      <c r="AD187" s="168"/>
      <c r="AE187" s="168"/>
      <c r="AF187" s="168"/>
      <c r="AG187" s="168"/>
      <c r="AH187" s="168"/>
      <c r="AI187" s="168"/>
      <c r="AJ187" s="168"/>
      <c r="AK187" s="168"/>
      <c r="AL187" s="168"/>
      <c r="AM187" s="168"/>
      <c r="AN187" s="168"/>
      <c r="AO187" s="278"/>
    </row>
    <row r="188" s="73" customFormat="true" ht="26.25" customHeight="true" spans="1:41">
      <c r="A188" s="1"/>
      <c r="B188" s="188"/>
      <c r="C188" s="188"/>
      <c r="D188" s="188"/>
      <c r="E188" s="188"/>
      <c r="F188" s="188"/>
      <c r="G188" s="188"/>
      <c r="H188" s="187"/>
      <c r="I188" s="187"/>
      <c r="J188" s="187"/>
      <c r="K188" s="210"/>
      <c r="L188" s="187" t="s">
        <v>61</v>
      </c>
      <c r="M188" s="187"/>
      <c r="N188" s="187"/>
      <c r="O188" s="252"/>
      <c r="P188" s="210"/>
      <c r="Q188" s="188"/>
      <c r="R188" s="188"/>
      <c r="S188" s="272"/>
      <c r="T188" s="273"/>
      <c r="U188" s="168"/>
      <c r="V188" s="168"/>
      <c r="W188" s="168"/>
      <c r="X188" s="168"/>
      <c r="Y188" s="168"/>
      <c r="Z188" s="168"/>
      <c r="AA188" s="168"/>
      <c r="AB188" s="168"/>
      <c r="AC188" s="168"/>
      <c r="AD188" s="168"/>
      <c r="AE188" s="168"/>
      <c r="AF188" s="168"/>
      <c r="AG188" s="168"/>
      <c r="AH188" s="168"/>
      <c r="AI188" s="168"/>
      <c r="AJ188" s="168"/>
      <c r="AK188" s="168"/>
      <c r="AL188" s="168"/>
      <c r="AM188" s="168"/>
      <c r="AN188" s="168"/>
      <c r="AO188" s="278"/>
    </row>
    <row r="189" s="73" customFormat="true" ht="26.25" customHeight="true" spans="1:41">
      <c r="A189" s="1"/>
      <c r="B189" s="188"/>
      <c r="C189" s="188"/>
      <c r="D189" s="188"/>
      <c r="E189" s="188"/>
      <c r="F189" s="188"/>
      <c r="G189" s="188"/>
      <c r="H189" s="187"/>
      <c r="I189" s="187"/>
      <c r="J189" s="187"/>
      <c r="K189" s="210"/>
      <c r="L189" s="187" t="s">
        <v>64</v>
      </c>
      <c r="M189" s="187">
        <f>J185-M186</f>
        <v>3095</v>
      </c>
      <c r="N189" s="187">
        <v>0</v>
      </c>
      <c r="O189" s="252">
        <v>0</v>
      </c>
      <c r="P189" s="210"/>
      <c r="Q189" s="188"/>
      <c r="R189" s="188"/>
      <c r="S189" s="272"/>
      <c r="T189" s="273"/>
      <c r="U189" s="168"/>
      <c r="V189" s="168"/>
      <c r="W189" s="168"/>
      <c r="X189" s="168"/>
      <c r="Y189" s="168"/>
      <c r="Z189" s="168"/>
      <c r="AA189" s="168"/>
      <c r="AB189" s="168"/>
      <c r="AC189" s="168"/>
      <c r="AD189" s="168"/>
      <c r="AE189" s="168"/>
      <c r="AF189" s="168"/>
      <c r="AG189" s="168"/>
      <c r="AH189" s="168"/>
      <c r="AI189" s="168"/>
      <c r="AJ189" s="168"/>
      <c r="AK189" s="168"/>
      <c r="AL189" s="168"/>
      <c r="AM189" s="168"/>
      <c r="AN189" s="168"/>
      <c r="AO189" s="279"/>
    </row>
    <row r="190" s="73" customFormat="true" ht="26.25" customHeight="true" spans="1:41">
      <c r="A190" s="1">
        <v>2</v>
      </c>
      <c r="B190" s="188" t="s">
        <v>538</v>
      </c>
      <c r="C190" s="188" t="s">
        <v>25</v>
      </c>
      <c r="D190" s="188" t="s">
        <v>534</v>
      </c>
      <c r="E190" s="188" t="s">
        <v>535</v>
      </c>
      <c r="F190" s="188" t="s">
        <v>28</v>
      </c>
      <c r="G190" s="188" t="s">
        <v>539</v>
      </c>
      <c r="H190" s="187">
        <v>38000</v>
      </c>
      <c r="I190" s="187">
        <v>0</v>
      </c>
      <c r="J190" s="187">
        <f>H190*0.3</f>
        <v>11400</v>
      </c>
      <c r="K190" s="210">
        <v>0</v>
      </c>
      <c r="L190" s="187" t="s">
        <v>30</v>
      </c>
      <c r="M190" s="187"/>
      <c r="N190" s="187"/>
      <c r="O190" s="252"/>
      <c r="P190" s="210" t="s">
        <v>480</v>
      </c>
      <c r="Q190" s="188" t="s">
        <v>489</v>
      </c>
      <c r="R190" s="188" t="s">
        <v>537</v>
      </c>
      <c r="S190" s="272"/>
      <c r="T190" s="273"/>
      <c r="U190" s="168"/>
      <c r="V190" s="168"/>
      <c r="W190" s="168"/>
      <c r="X190" s="168"/>
      <c r="Y190" s="168"/>
      <c r="Z190" s="168"/>
      <c r="AA190" s="168"/>
      <c r="AB190" s="168"/>
      <c r="AC190" s="168"/>
      <c r="AD190" s="168"/>
      <c r="AE190" s="168"/>
      <c r="AF190" s="168"/>
      <c r="AG190" s="168"/>
      <c r="AH190" s="168"/>
      <c r="AI190" s="168"/>
      <c r="AJ190" s="168"/>
      <c r="AK190" s="168"/>
      <c r="AL190" s="168"/>
      <c r="AM190" s="168"/>
      <c r="AN190" s="168"/>
      <c r="AO190" s="277" t="s">
        <v>484</v>
      </c>
    </row>
    <row r="191" s="73" customFormat="true" ht="26.25" customHeight="true" spans="1:41">
      <c r="A191" s="1"/>
      <c r="B191" s="188"/>
      <c r="C191" s="188"/>
      <c r="D191" s="188"/>
      <c r="E191" s="188"/>
      <c r="F191" s="188"/>
      <c r="G191" s="188"/>
      <c r="H191" s="187"/>
      <c r="I191" s="187"/>
      <c r="J191" s="187"/>
      <c r="K191" s="210"/>
      <c r="L191" s="187" t="s">
        <v>479</v>
      </c>
      <c r="M191" s="187">
        <f>98*3.5</f>
        <v>343</v>
      </c>
      <c r="N191" s="187">
        <v>0</v>
      </c>
      <c r="O191" s="252">
        <v>0</v>
      </c>
      <c r="P191" s="210"/>
      <c r="Q191" s="188"/>
      <c r="R191" s="188"/>
      <c r="S191" s="272"/>
      <c r="T191" s="273"/>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278"/>
    </row>
    <row r="192" s="73" customFormat="true" ht="26.25" customHeight="true" spans="1:41">
      <c r="A192" s="1"/>
      <c r="B192" s="188"/>
      <c r="C192" s="188"/>
      <c r="D192" s="188"/>
      <c r="E192" s="188"/>
      <c r="F192" s="188"/>
      <c r="G192" s="188"/>
      <c r="H192" s="187"/>
      <c r="I192" s="187"/>
      <c r="J192" s="187"/>
      <c r="K192" s="210"/>
      <c r="L192" s="187" t="s">
        <v>491</v>
      </c>
      <c r="M192" s="187"/>
      <c r="N192" s="187"/>
      <c r="O192" s="252"/>
      <c r="P192" s="210"/>
      <c r="Q192" s="188"/>
      <c r="R192" s="188"/>
      <c r="S192" s="272"/>
      <c r="T192" s="273"/>
      <c r="U192" s="168"/>
      <c r="V192" s="168"/>
      <c r="W192" s="168"/>
      <c r="X192" s="168"/>
      <c r="Y192" s="168"/>
      <c r="Z192" s="168"/>
      <c r="AA192" s="168"/>
      <c r="AB192" s="168"/>
      <c r="AC192" s="168"/>
      <c r="AD192" s="168"/>
      <c r="AE192" s="168"/>
      <c r="AF192" s="168"/>
      <c r="AG192" s="168"/>
      <c r="AH192" s="168"/>
      <c r="AI192" s="168"/>
      <c r="AJ192" s="168"/>
      <c r="AK192" s="168"/>
      <c r="AL192" s="168"/>
      <c r="AM192" s="168"/>
      <c r="AN192" s="168"/>
      <c r="AO192" s="278"/>
    </row>
    <row r="193" s="73" customFormat="true" ht="26.25" customHeight="true" spans="1:41">
      <c r="A193" s="1"/>
      <c r="B193" s="188"/>
      <c r="C193" s="188"/>
      <c r="D193" s="188"/>
      <c r="E193" s="188"/>
      <c r="F193" s="188"/>
      <c r="G193" s="188"/>
      <c r="H193" s="187"/>
      <c r="I193" s="187"/>
      <c r="J193" s="187"/>
      <c r="K193" s="210"/>
      <c r="L193" s="187" t="s">
        <v>61</v>
      </c>
      <c r="M193" s="187"/>
      <c r="N193" s="187"/>
      <c r="O193" s="252"/>
      <c r="P193" s="210"/>
      <c r="Q193" s="188"/>
      <c r="R193" s="188"/>
      <c r="S193" s="272"/>
      <c r="T193" s="273"/>
      <c r="U193" s="168"/>
      <c r="V193" s="168"/>
      <c r="W193" s="168"/>
      <c r="X193" s="168"/>
      <c r="Y193" s="168"/>
      <c r="Z193" s="168"/>
      <c r="AA193" s="168"/>
      <c r="AB193" s="168"/>
      <c r="AC193" s="168"/>
      <c r="AD193" s="168"/>
      <c r="AE193" s="168"/>
      <c r="AF193" s="168"/>
      <c r="AG193" s="168"/>
      <c r="AH193" s="168"/>
      <c r="AI193" s="168"/>
      <c r="AJ193" s="168"/>
      <c r="AK193" s="168"/>
      <c r="AL193" s="168"/>
      <c r="AM193" s="168"/>
      <c r="AN193" s="168"/>
      <c r="AO193" s="278"/>
    </row>
    <row r="194" s="73" customFormat="true" ht="26.25" customHeight="true" spans="1:41">
      <c r="A194" s="1"/>
      <c r="B194" s="188"/>
      <c r="C194" s="188"/>
      <c r="D194" s="188"/>
      <c r="E194" s="188"/>
      <c r="F194" s="188"/>
      <c r="G194" s="188"/>
      <c r="H194" s="187"/>
      <c r="I194" s="187"/>
      <c r="J194" s="187"/>
      <c r="K194" s="210"/>
      <c r="L194" s="187" t="s">
        <v>64</v>
      </c>
      <c r="M194" s="187">
        <f>J190-M191</f>
        <v>11057</v>
      </c>
      <c r="N194" s="187">
        <v>0</v>
      </c>
      <c r="O194" s="252">
        <v>0</v>
      </c>
      <c r="P194" s="210"/>
      <c r="Q194" s="188"/>
      <c r="R194" s="188"/>
      <c r="S194" s="272"/>
      <c r="T194" s="273"/>
      <c r="U194" s="168"/>
      <c r="V194" s="168"/>
      <c r="W194" s="168"/>
      <c r="X194" s="168"/>
      <c r="Y194" s="168"/>
      <c r="Z194" s="168"/>
      <c r="AA194" s="168"/>
      <c r="AB194" s="168"/>
      <c r="AC194" s="168"/>
      <c r="AD194" s="168"/>
      <c r="AE194" s="168"/>
      <c r="AF194" s="168"/>
      <c r="AG194" s="168"/>
      <c r="AH194" s="168"/>
      <c r="AI194" s="168"/>
      <c r="AJ194" s="168"/>
      <c r="AK194" s="168"/>
      <c r="AL194" s="168"/>
      <c r="AM194" s="168"/>
      <c r="AN194" s="168"/>
      <c r="AO194" s="279"/>
    </row>
    <row r="195" s="73" customFormat="true" ht="26.25" customHeight="true" spans="1:41">
      <c r="A195" s="1">
        <v>3</v>
      </c>
      <c r="B195" s="188" t="s">
        <v>540</v>
      </c>
      <c r="C195" s="188" t="s">
        <v>25</v>
      </c>
      <c r="D195" s="188" t="s">
        <v>486</v>
      </c>
      <c r="E195" s="188" t="s">
        <v>541</v>
      </c>
      <c r="F195" s="188" t="s">
        <v>34</v>
      </c>
      <c r="G195" s="188" t="s">
        <v>542</v>
      </c>
      <c r="H195" s="187">
        <v>76000</v>
      </c>
      <c r="I195" s="187">
        <v>0</v>
      </c>
      <c r="J195" s="187">
        <f>H195*0.3</f>
        <v>22800</v>
      </c>
      <c r="K195" s="210">
        <v>0</v>
      </c>
      <c r="L195" s="187" t="s">
        <v>30</v>
      </c>
      <c r="M195" s="187"/>
      <c r="N195" s="187"/>
      <c r="O195" s="252"/>
      <c r="P195" s="210" t="s">
        <v>480</v>
      </c>
      <c r="Q195" s="188" t="s">
        <v>489</v>
      </c>
      <c r="R195" s="188" t="s">
        <v>537</v>
      </c>
      <c r="S195" s="272"/>
      <c r="T195" s="273"/>
      <c r="U195" s="168"/>
      <c r="V195" s="168"/>
      <c r="W195" s="168"/>
      <c r="X195" s="168"/>
      <c r="Y195" s="168"/>
      <c r="Z195" s="168"/>
      <c r="AA195" s="168"/>
      <c r="AB195" s="168"/>
      <c r="AC195" s="168"/>
      <c r="AD195" s="168"/>
      <c r="AE195" s="168"/>
      <c r="AF195" s="168"/>
      <c r="AG195" s="168"/>
      <c r="AH195" s="168"/>
      <c r="AI195" s="168"/>
      <c r="AJ195" s="168"/>
      <c r="AK195" s="168"/>
      <c r="AL195" s="168"/>
      <c r="AM195" s="168"/>
      <c r="AN195" s="168"/>
      <c r="AO195" s="277" t="s">
        <v>543</v>
      </c>
    </row>
    <row r="196" s="73" customFormat="true" ht="26.25" customHeight="true" spans="1:41">
      <c r="A196" s="1"/>
      <c r="B196" s="188"/>
      <c r="C196" s="188"/>
      <c r="D196" s="188"/>
      <c r="E196" s="188"/>
      <c r="F196" s="188"/>
      <c r="G196" s="188"/>
      <c r="H196" s="187"/>
      <c r="I196" s="187"/>
      <c r="J196" s="187"/>
      <c r="K196" s="210"/>
      <c r="L196" s="187" t="s">
        <v>479</v>
      </c>
      <c r="M196" s="187"/>
      <c r="N196" s="187"/>
      <c r="O196" s="252"/>
      <c r="P196" s="210"/>
      <c r="Q196" s="188"/>
      <c r="R196" s="188"/>
      <c r="S196" s="272"/>
      <c r="T196" s="273"/>
      <c r="U196" s="168"/>
      <c r="V196" s="168"/>
      <c r="W196" s="168"/>
      <c r="X196" s="168"/>
      <c r="Y196" s="168"/>
      <c r="Z196" s="168"/>
      <c r="AA196" s="168"/>
      <c r="AB196" s="168"/>
      <c r="AC196" s="168"/>
      <c r="AD196" s="168"/>
      <c r="AE196" s="168"/>
      <c r="AF196" s="168"/>
      <c r="AG196" s="168"/>
      <c r="AH196" s="168"/>
      <c r="AI196" s="168"/>
      <c r="AJ196" s="168"/>
      <c r="AK196" s="168"/>
      <c r="AL196" s="168"/>
      <c r="AM196" s="168"/>
      <c r="AN196" s="168"/>
      <c r="AO196" s="278"/>
    </row>
    <row r="197" s="73" customFormat="true" ht="26.25" customHeight="true" spans="1:41">
      <c r="A197" s="1"/>
      <c r="B197" s="188"/>
      <c r="C197" s="188"/>
      <c r="D197" s="188"/>
      <c r="E197" s="188"/>
      <c r="F197" s="188"/>
      <c r="G197" s="188"/>
      <c r="H197" s="187"/>
      <c r="I197" s="187"/>
      <c r="J197" s="187"/>
      <c r="K197" s="210"/>
      <c r="L197" s="187" t="s">
        <v>491</v>
      </c>
      <c r="M197" s="187"/>
      <c r="N197" s="187"/>
      <c r="O197" s="252"/>
      <c r="P197" s="210"/>
      <c r="Q197" s="188"/>
      <c r="R197" s="188"/>
      <c r="S197" s="272"/>
      <c r="T197" s="273"/>
      <c r="U197" s="168"/>
      <c r="V197" s="168"/>
      <c r="W197" s="168"/>
      <c r="X197" s="168"/>
      <c r="Y197" s="168"/>
      <c r="Z197" s="168"/>
      <c r="AA197" s="168"/>
      <c r="AB197" s="168"/>
      <c r="AC197" s="168"/>
      <c r="AD197" s="168"/>
      <c r="AE197" s="168"/>
      <c r="AF197" s="168"/>
      <c r="AG197" s="168"/>
      <c r="AH197" s="168"/>
      <c r="AI197" s="168"/>
      <c r="AJ197" s="168"/>
      <c r="AK197" s="168"/>
      <c r="AL197" s="168"/>
      <c r="AM197" s="168"/>
      <c r="AN197" s="168"/>
      <c r="AO197" s="278"/>
    </row>
    <row r="198" s="73" customFormat="true" ht="29.25" customHeight="true" spans="1:41">
      <c r="A198" s="1"/>
      <c r="B198" s="188"/>
      <c r="C198" s="188"/>
      <c r="D198" s="188"/>
      <c r="E198" s="188"/>
      <c r="F198" s="188"/>
      <c r="G198" s="188"/>
      <c r="H198" s="187"/>
      <c r="I198" s="187"/>
      <c r="J198" s="187"/>
      <c r="K198" s="210"/>
      <c r="L198" s="187" t="s">
        <v>61</v>
      </c>
      <c r="M198" s="187"/>
      <c r="N198" s="187"/>
      <c r="O198" s="252"/>
      <c r="P198" s="210"/>
      <c r="Q198" s="188"/>
      <c r="R198" s="188"/>
      <c r="S198" s="272"/>
      <c r="T198" s="273"/>
      <c r="U198" s="168"/>
      <c r="V198" s="168"/>
      <c r="W198" s="168"/>
      <c r="X198" s="168"/>
      <c r="Y198" s="168"/>
      <c r="Z198" s="168"/>
      <c r="AA198" s="168"/>
      <c r="AB198" s="168"/>
      <c r="AC198" s="168"/>
      <c r="AD198" s="168"/>
      <c r="AE198" s="168"/>
      <c r="AF198" s="168"/>
      <c r="AG198" s="168"/>
      <c r="AH198" s="168"/>
      <c r="AI198" s="168"/>
      <c r="AJ198" s="168"/>
      <c r="AK198" s="168"/>
      <c r="AL198" s="168"/>
      <c r="AM198" s="168"/>
      <c r="AN198" s="168"/>
      <c r="AO198" s="278"/>
    </row>
    <row r="199" s="73" customFormat="true" ht="15.75" customHeight="true" spans="1:41">
      <c r="A199" s="1"/>
      <c r="B199" s="188"/>
      <c r="C199" s="188"/>
      <c r="D199" s="188"/>
      <c r="E199" s="188"/>
      <c r="F199" s="188"/>
      <c r="G199" s="188"/>
      <c r="H199" s="187"/>
      <c r="I199" s="187"/>
      <c r="J199" s="187"/>
      <c r="K199" s="210"/>
      <c r="L199" s="187" t="s">
        <v>64</v>
      </c>
      <c r="M199" s="187">
        <v>22800</v>
      </c>
      <c r="N199" s="187">
        <v>0</v>
      </c>
      <c r="O199" s="252">
        <v>0</v>
      </c>
      <c r="P199" s="210"/>
      <c r="Q199" s="188"/>
      <c r="R199" s="188"/>
      <c r="S199" s="272"/>
      <c r="T199" s="273"/>
      <c r="U199" s="168"/>
      <c r="V199" s="168"/>
      <c r="W199" s="168"/>
      <c r="X199" s="168"/>
      <c r="Y199" s="168"/>
      <c r="Z199" s="168"/>
      <c r="AA199" s="168"/>
      <c r="AB199" s="168"/>
      <c r="AC199" s="168"/>
      <c r="AD199" s="168"/>
      <c r="AE199" s="168"/>
      <c r="AF199" s="168"/>
      <c r="AG199" s="168"/>
      <c r="AH199" s="168"/>
      <c r="AI199" s="168"/>
      <c r="AJ199" s="168"/>
      <c r="AK199" s="168"/>
      <c r="AL199" s="168"/>
      <c r="AM199" s="168"/>
      <c r="AN199" s="168"/>
      <c r="AO199" s="279"/>
    </row>
    <row r="200" s="73" customFormat="true" ht="15.75" customHeight="true" spans="1:41">
      <c r="A200" s="1">
        <v>1</v>
      </c>
      <c r="B200" s="188" t="s">
        <v>544</v>
      </c>
      <c r="C200" s="188" t="s">
        <v>25</v>
      </c>
      <c r="D200" s="188" t="s">
        <v>476</v>
      </c>
      <c r="E200" s="188" t="s">
        <v>545</v>
      </c>
      <c r="F200" s="188" t="s">
        <v>34</v>
      </c>
      <c r="G200" s="188" t="s">
        <v>546</v>
      </c>
      <c r="H200" s="187">
        <v>157392</v>
      </c>
      <c r="I200" s="187">
        <v>0</v>
      </c>
      <c r="J200" s="187">
        <v>10000</v>
      </c>
      <c r="K200" s="210">
        <v>0</v>
      </c>
      <c r="L200" s="187" t="s">
        <v>30</v>
      </c>
      <c r="M200" s="187"/>
      <c r="N200" s="187"/>
      <c r="O200" s="252"/>
      <c r="P200" s="210" t="s">
        <v>507</v>
      </c>
      <c r="Q200" s="188" t="s">
        <v>326</v>
      </c>
      <c r="R200" s="188" t="s">
        <v>547</v>
      </c>
      <c r="S200" s="272"/>
      <c r="T200" s="273"/>
      <c r="U200" s="168"/>
      <c r="V200" s="168"/>
      <c r="W200" s="168"/>
      <c r="X200" s="168"/>
      <c r="Y200" s="168"/>
      <c r="Z200" s="168"/>
      <c r="AA200" s="168"/>
      <c r="AB200" s="168"/>
      <c r="AC200" s="168"/>
      <c r="AD200" s="168"/>
      <c r="AE200" s="168"/>
      <c r="AF200" s="168"/>
      <c r="AG200" s="168"/>
      <c r="AH200" s="168"/>
      <c r="AI200" s="168"/>
      <c r="AJ200" s="168"/>
      <c r="AK200" s="168"/>
      <c r="AL200" s="168"/>
      <c r="AM200" s="168" t="e">
        <f>SUM(M200,#REF!,M205,#REF!,M258,M273,M278,M283,M288,M293,M298,M303,M318)</f>
        <v>#REF!</v>
      </c>
      <c r="AN200" s="168" t="s">
        <v>509</v>
      </c>
      <c r="AO200" s="276" t="s">
        <v>545</v>
      </c>
    </row>
    <row r="201" s="73" customFormat="true" ht="15.75" customHeight="true" spans="1:41">
      <c r="A201" s="1"/>
      <c r="B201" s="188"/>
      <c r="C201" s="188"/>
      <c r="D201" s="188"/>
      <c r="E201" s="188"/>
      <c r="F201" s="188"/>
      <c r="G201" s="188"/>
      <c r="H201" s="187"/>
      <c r="I201" s="187"/>
      <c r="J201" s="187"/>
      <c r="K201" s="210"/>
      <c r="L201" s="187" t="s">
        <v>479</v>
      </c>
      <c r="M201" s="187"/>
      <c r="N201" s="187"/>
      <c r="O201" s="252"/>
      <c r="P201" s="210"/>
      <c r="Q201" s="188"/>
      <c r="R201" s="188"/>
      <c r="S201" s="272"/>
      <c r="T201" s="273"/>
      <c r="U201" s="168"/>
      <c r="V201" s="168"/>
      <c r="W201" s="168"/>
      <c r="X201" s="168"/>
      <c r="Y201" s="168"/>
      <c r="Z201" s="168"/>
      <c r="AA201" s="168"/>
      <c r="AB201" s="168"/>
      <c r="AC201" s="168"/>
      <c r="AD201" s="168"/>
      <c r="AE201" s="168"/>
      <c r="AF201" s="168"/>
      <c r="AG201" s="168"/>
      <c r="AH201" s="168"/>
      <c r="AI201" s="168"/>
      <c r="AJ201" s="168"/>
      <c r="AK201" s="168"/>
      <c r="AL201" s="168"/>
      <c r="AM201" s="168" t="e">
        <f>SUM(M201,#REF!,M206,#REF!,M259,M279,M274,M284,M289,M294,M299,M304,M319,)</f>
        <v>#REF!</v>
      </c>
      <c r="AN201" s="168"/>
      <c r="AO201" s="276"/>
    </row>
    <row r="202" s="73" customFormat="true" ht="15.75" customHeight="true" spans="1:41">
      <c r="A202" s="1"/>
      <c r="B202" s="188"/>
      <c r="C202" s="188"/>
      <c r="D202" s="188"/>
      <c r="E202" s="188"/>
      <c r="F202" s="188"/>
      <c r="G202" s="188"/>
      <c r="H202" s="187"/>
      <c r="I202" s="187"/>
      <c r="J202" s="187"/>
      <c r="K202" s="210"/>
      <c r="L202" s="187" t="s">
        <v>491</v>
      </c>
      <c r="M202" s="187"/>
      <c r="N202" s="187"/>
      <c r="O202" s="252"/>
      <c r="P202" s="210"/>
      <c r="Q202" s="188"/>
      <c r="R202" s="188"/>
      <c r="S202" s="272"/>
      <c r="T202" s="273"/>
      <c r="U202" s="168"/>
      <c r="V202" s="168"/>
      <c r="W202" s="168"/>
      <c r="X202" s="168"/>
      <c r="Y202" s="168"/>
      <c r="Z202" s="168"/>
      <c r="AA202" s="168"/>
      <c r="AB202" s="168"/>
      <c r="AC202" s="168"/>
      <c r="AD202" s="168"/>
      <c r="AE202" s="168"/>
      <c r="AF202" s="168"/>
      <c r="AG202" s="168"/>
      <c r="AH202" s="168"/>
      <c r="AI202" s="168"/>
      <c r="AJ202" s="168"/>
      <c r="AK202" s="168"/>
      <c r="AL202" s="168"/>
      <c r="AM202" s="168" t="e">
        <f>SUM(M202,#REF!,M207,#REF!,M260,M260,M275,M280,M285,M290,M295,M300,M305,M320)</f>
        <v>#REF!</v>
      </c>
      <c r="AN202" s="168"/>
      <c r="AO202" s="276"/>
    </row>
    <row r="203" s="73" customFormat="true" ht="15.75" customHeight="true" spans="1:41">
      <c r="A203" s="1"/>
      <c r="B203" s="188"/>
      <c r="C203" s="188"/>
      <c r="D203" s="188"/>
      <c r="E203" s="188"/>
      <c r="F203" s="188"/>
      <c r="G203" s="188"/>
      <c r="H203" s="187"/>
      <c r="I203" s="187"/>
      <c r="J203" s="187"/>
      <c r="K203" s="210"/>
      <c r="L203" s="187" t="s">
        <v>61</v>
      </c>
      <c r="M203" s="187"/>
      <c r="N203" s="187"/>
      <c r="O203" s="252"/>
      <c r="P203" s="210"/>
      <c r="Q203" s="188"/>
      <c r="R203" s="188"/>
      <c r="S203" s="272"/>
      <c r="T203" s="273"/>
      <c r="U203" s="168"/>
      <c r="V203" s="168"/>
      <c r="W203" s="168"/>
      <c r="X203" s="168"/>
      <c r="Y203" s="168"/>
      <c r="Z203" s="168"/>
      <c r="AA203" s="168"/>
      <c r="AB203" s="168"/>
      <c r="AC203" s="168"/>
      <c r="AD203" s="168"/>
      <c r="AE203" s="168"/>
      <c r="AF203" s="168"/>
      <c r="AG203" s="168"/>
      <c r="AH203" s="168"/>
      <c r="AI203" s="168"/>
      <c r="AJ203" s="168"/>
      <c r="AK203" s="168"/>
      <c r="AL203" s="168"/>
      <c r="AM203" s="168" t="e">
        <f>SUM(M203,M208,#REF!,#REF!,M261,M276,M281,M286,M291,M296,M301,M306,M321)</f>
        <v>#REF!</v>
      </c>
      <c r="AN203" s="168"/>
      <c r="AO203" s="276"/>
    </row>
    <row r="204" s="73" customFormat="true" ht="15.75" customHeight="true" spans="1:41">
      <c r="A204" s="1"/>
      <c r="B204" s="188"/>
      <c r="C204" s="188"/>
      <c r="D204" s="188"/>
      <c r="E204" s="188"/>
      <c r="F204" s="188"/>
      <c r="G204" s="188"/>
      <c r="H204" s="187"/>
      <c r="I204" s="187"/>
      <c r="J204" s="187"/>
      <c r="K204" s="210"/>
      <c r="L204" s="187" t="s">
        <v>64</v>
      </c>
      <c r="M204" s="187">
        <f>J200-M201</f>
        <v>10000</v>
      </c>
      <c r="N204" s="187">
        <v>0</v>
      </c>
      <c r="O204" s="252"/>
      <c r="P204" s="210"/>
      <c r="Q204" s="188"/>
      <c r="R204" s="188"/>
      <c r="S204" s="272"/>
      <c r="T204" s="273"/>
      <c r="U204" s="168"/>
      <c r="V204" s="168"/>
      <c r="W204" s="168"/>
      <c r="X204" s="168"/>
      <c r="Y204" s="168"/>
      <c r="Z204" s="168"/>
      <c r="AA204" s="168"/>
      <c r="AB204" s="168"/>
      <c r="AC204" s="168"/>
      <c r="AD204" s="168"/>
      <c r="AE204" s="168"/>
      <c r="AF204" s="168"/>
      <c r="AG204" s="168"/>
      <c r="AH204" s="168"/>
      <c r="AI204" s="168"/>
      <c r="AJ204" s="168"/>
      <c r="AK204" s="168"/>
      <c r="AL204" s="168"/>
      <c r="AM204" s="168" t="e">
        <f>SUM(M204,#REF!,,M209,#REF!,M262,M277,M282,M287,M292,M297,M302,M307,M322)</f>
        <v>#REF!</v>
      </c>
      <c r="AN204" s="168"/>
      <c r="AO204" s="276"/>
    </row>
    <row r="205" s="73" customFormat="true" ht="15.75" customHeight="true" spans="1:41">
      <c r="A205" s="1">
        <v>2</v>
      </c>
      <c r="B205" s="188" t="s">
        <v>548</v>
      </c>
      <c r="C205" s="188" t="s">
        <v>25</v>
      </c>
      <c r="D205" s="188" t="s">
        <v>486</v>
      </c>
      <c r="E205" s="188" t="s">
        <v>487</v>
      </c>
      <c r="F205" s="188" t="s">
        <v>34</v>
      </c>
      <c r="G205" s="188" t="s">
        <v>549</v>
      </c>
      <c r="H205" s="187">
        <v>125161</v>
      </c>
      <c r="I205" s="187">
        <v>0</v>
      </c>
      <c r="J205" s="187">
        <v>500</v>
      </c>
      <c r="K205" s="210">
        <v>0</v>
      </c>
      <c r="L205" s="187" t="s">
        <v>30</v>
      </c>
      <c r="M205" s="187"/>
      <c r="N205" s="187"/>
      <c r="O205" s="252"/>
      <c r="P205" s="210" t="s">
        <v>480</v>
      </c>
      <c r="Q205" s="188" t="s">
        <v>489</v>
      </c>
      <c r="R205" s="188" t="s">
        <v>550</v>
      </c>
      <c r="S205" s="272"/>
      <c r="T205" s="273"/>
      <c r="U205" s="168"/>
      <c r="V205" s="168"/>
      <c r="W205" s="168"/>
      <c r="X205" s="168"/>
      <c r="Y205" s="168"/>
      <c r="Z205" s="168"/>
      <c r="AA205" s="168"/>
      <c r="AB205" s="168"/>
      <c r="AC205" s="168"/>
      <c r="AD205" s="168"/>
      <c r="AE205" s="168"/>
      <c r="AF205" s="168"/>
      <c r="AG205" s="168"/>
      <c r="AH205" s="168"/>
      <c r="AI205" s="168"/>
      <c r="AJ205" s="168"/>
      <c r="AK205" s="168"/>
      <c r="AL205" s="168"/>
      <c r="AM205" s="168"/>
      <c r="AN205" s="168"/>
      <c r="AO205" s="277" t="s">
        <v>484</v>
      </c>
    </row>
    <row r="206" s="73" customFormat="true" ht="15.75" customHeight="true" spans="1:41">
      <c r="A206" s="1"/>
      <c r="B206" s="188"/>
      <c r="C206" s="188"/>
      <c r="D206" s="188"/>
      <c r="E206" s="188"/>
      <c r="F206" s="188"/>
      <c r="G206" s="188"/>
      <c r="H206" s="187"/>
      <c r="I206" s="187"/>
      <c r="J206" s="187"/>
      <c r="K206" s="210"/>
      <c r="L206" s="187" t="s">
        <v>479</v>
      </c>
      <c r="M206" s="187"/>
      <c r="N206" s="187"/>
      <c r="O206" s="252"/>
      <c r="P206" s="210"/>
      <c r="Q206" s="188"/>
      <c r="R206" s="188"/>
      <c r="S206" s="272"/>
      <c r="T206" s="273"/>
      <c r="U206" s="168"/>
      <c r="V206" s="168"/>
      <c r="W206" s="168"/>
      <c r="X206" s="168"/>
      <c r="Y206" s="168"/>
      <c r="Z206" s="168"/>
      <c r="AA206" s="168"/>
      <c r="AB206" s="168"/>
      <c r="AC206" s="168"/>
      <c r="AD206" s="168"/>
      <c r="AE206" s="168"/>
      <c r="AF206" s="168"/>
      <c r="AG206" s="168"/>
      <c r="AH206" s="168"/>
      <c r="AI206" s="168"/>
      <c r="AJ206" s="168"/>
      <c r="AK206" s="168"/>
      <c r="AL206" s="168"/>
      <c r="AM206" s="168"/>
      <c r="AN206" s="168"/>
      <c r="AO206" s="278"/>
    </row>
    <row r="207" s="73" customFormat="true" ht="15.75" customHeight="true" spans="1:41">
      <c r="A207" s="1"/>
      <c r="B207" s="188"/>
      <c r="C207" s="188"/>
      <c r="D207" s="188"/>
      <c r="E207" s="188"/>
      <c r="F207" s="188"/>
      <c r="G207" s="188"/>
      <c r="H207" s="187"/>
      <c r="I207" s="187"/>
      <c r="J207" s="187"/>
      <c r="K207" s="210"/>
      <c r="L207" s="187" t="s">
        <v>491</v>
      </c>
      <c r="M207" s="187"/>
      <c r="N207" s="187"/>
      <c r="O207" s="252"/>
      <c r="P207" s="210"/>
      <c r="Q207" s="188"/>
      <c r="R207" s="188"/>
      <c r="S207" s="272"/>
      <c r="T207" s="273"/>
      <c r="U207" s="168"/>
      <c r="V207" s="168"/>
      <c r="W207" s="168"/>
      <c r="X207" s="168"/>
      <c r="Y207" s="168"/>
      <c r="Z207" s="168"/>
      <c r="AA207" s="168"/>
      <c r="AB207" s="168"/>
      <c r="AC207" s="168"/>
      <c r="AD207" s="168"/>
      <c r="AE207" s="168"/>
      <c r="AF207" s="168"/>
      <c r="AG207" s="168"/>
      <c r="AH207" s="168"/>
      <c r="AI207" s="168"/>
      <c r="AJ207" s="168"/>
      <c r="AK207" s="168"/>
      <c r="AL207" s="168"/>
      <c r="AM207" s="168"/>
      <c r="AN207" s="168"/>
      <c r="AO207" s="278"/>
    </row>
    <row r="208" s="73" customFormat="true" ht="15.75" customHeight="true" spans="1:41">
      <c r="A208" s="1"/>
      <c r="B208" s="188"/>
      <c r="C208" s="188"/>
      <c r="D208" s="188"/>
      <c r="E208" s="188"/>
      <c r="F208" s="188"/>
      <c r="G208" s="188"/>
      <c r="H208" s="187"/>
      <c r="I208" s="187"/>
      <c r="J208" s="187"/>
      <c r="K208" s="210"/>
      <c r="L208" s="187" t="s">
        <v>61</v>
      </c>
      <c r="M208" s="187"/>
      <c r="N208" s="187"/>
      <c r="O208" s="252"/>
      <c r="P208" s="210"/>
      <c r="Q208" s="188"/>
      <c r="R208" s="188"/>
      <c r="S208" s="272"/>
      <c r="T208" s="273"/>
      <c r="U208" s="168"/>
      <c r="V208" s="168"/>
      <c r="W208" s="168"/>
      <c r="X208" s="168"/>
      <c r="Y208" s="168"/>
      <c r="Z208" s="168"/>
      <c r="AA208" s="168"/>
      <c r="AB208" s="168"/>
      <c r="AC208" s="168"/>
      <c r="AD208" s="168"/>
      <c r="AE208" s="168"/>
      <c r="AF208" s="168"/>
      <c r="AG208" s="168"/>
      <c r="AH208" s="168"/>
      <c r="AI208" s="168"/>
      <c r="AJ208" s="168"/>
      <c r="AK208" s="168"/>
      <c r="AL208" s="168"/>
      <c r="AM208" s="168"/>
      <c r="AN208" s="168"/>
      <c r="AO208" s="278"/>
    </row>
    <row r="209" s="73" customFormat="true" ht="15.75" customHeight="true" spans="1:41">
      <c r="A209" s="1"/>
      <c r="B209" s="188"/>
      <c r="C209" s="188"/>
      <c r="D209" s="188"/>
      <c r="E209" s="188"/>
      <c r="F209" s="188"/>
      <c r="G209" s="188"/>
      <c r="H209" s="187"/>
      <c r="I209" s="187"/>
      <c r="J209" s="187"/>
      <c r="K209" s="210"/>
      <c r="L209" s="187" t="s">
        <v>64</v>
      </c>
      <c r="M209" s="187">
        <f>J205-M206</f>
        <v>500</v>
      </c>
      <c r="N209" s="252">
        <v>0</v>
      </c>
      <c r="O209" s="252">
        <v>0</v>
      </c>
      <c r="P209" s="210"/>
      <c r="Q209" s="188"/>
      <c r="R209" s="188"/>
      <c r="S209" s="272"/>
      <c r="T209" s="273"/>
      <c r="U209" s="168"/>
      <c r="V209" s="168"/>
      <c r="W209" s="168"/>
      <c r="X209" s="168"/>
      <c r="Y209" s="168"/>
      <c r="Z209" s="168"/>
      <c r="AA209" s="168"/>
      <c r="AB209" s="168"/>
      <c r="AC209" s="168"/>
      <c r="AD209" s="168"/>
      <c r="AE209" s="168"/>
      <c r="AF209" s="168"/>
      <c r="AG209" s="168"/>
      <c r="AH209" s="168"/>
      <c r="AI209" s="168"/>
      <c r="AJ209" s="168"/>
      <c r="AK209" s="168"/>
      <c r="AL209" s="168"/>
      <c r="AM209" s="168"/>
      <c r="AN209" s="168"/>
      <c r="AO209" s="279"/>
    </row>
    <row r="210" s="73" customFormat="true" ht="22.5" customHeight="true" spans="1:41">
      <c r="A210" s="1">
        <v>3</v>
      </c>
      <c r="B210" s="188" t="s">
        <v>551</v>
      </c>
      <c r="C210" s="188" t="s">
        <v>25</v>
      </c>
      <c r="D210" s="188" t="s">
        <v>486</v>
      </c>
      <c r="E210" s="188" t="s">
        <v>487</v>
      </c>
      <c r="F210" s="188" t="s">
        <v>34</v>
      </c>
      <c r="G210" s="188" t="s">
        <v>552</v>
      </c>
      <c r="H210" s="187">
        <v>140040</v>
      </c>
      <c r="I210" s="187">
        <v>0</v>
      </c>
      <c r="J210" s="187">
        <v>500</v>
      </c>
      <c r="K210" s="210">
        <v>0</v>
      </c>
      <c r="L210" s="187" t="s">
        <v>30</v>
      </c>
      <c r="M210" s="187"/>
      <c r="N210" s="187"/>
      <c r="O210" s="252"/>
      <c r="P210" s="210" t="s">
        <v>480</v>
      </c>
      <c r="Q210" s="188" t="s">
        <v>489</v>
      </c>
      <c r="R210" s="188" t="s">
        <v>550</v>
      </c>
      <c r="S210" s="272"/>
      <c r="T210" s="273"/>
      <c r="U210" s="168"/>
      <c r="V210" s="168"/>
      <c r="W210" s="168"/>
      <c r="X210" s="168"/>
      <c r="Y210" s="168"/>
      <c r="Z210" s="168"/>
      <c r="AA210" s="168"/>
      <c r="AB210" s="168"/>
      <c r="AC210" s="168"/>
      <c r="AD210" s="168"/>
      <c r="AE210" s="168"/>
      <c r="AF210" s="168"/>
      <c r="AG210" s="168"/>
      <c r="AH210" s="168"/>
      <c r="AI210" s="168"/>
      <c r="AJ210" s="168"/>
      <c r="AK210" s="168"/>
      <c r="AL210" s="168"/>
      <c r="AM210" s="168"/>
      <c r="AN210" s="168"/>
      <c r="AO210" s="277" t="s">
        <v>484</v>
      </c>
    </row>
    <row r="211" s="73" customFormat="true" customHeight="true" spans="1:41">
      <c r="A211" s="1"/>
      <c r="B211" s="188"/>
      <c r="C211" s="188"/>
      <c r="D211" s="188"/>
      <c r="E211" s="188"/>
      <c r="F211" s="188"/>
      <c r="G211" s="188"/>
      <c r="H211" s="187"/>
      <c r="I211" s="187"/>
      <c r="J211" s="187"/>
      <c r="K211" s="210"/>
      <c r="L211" s="187" t="s">
        <v>479</v>
      </c>
      <c r="M211" s="187"/>
      <c r="N211" s="187"/>
      <c r="O211" s="252"/>
      <c r="P211" s="210"/>
      <c r="Q211" s="188"/>
      <c r="R211" s="188"/>
      <c r="S211" s="272"/>
      <c r="T211" s="273"/>
      <c r="U211" s="168"/>
      <c r="V211" s="168"/>
      <c r="W211" s="168"/>
      <c r="X211" s="168"/>
      <c r="Y211" s="168"/>
      <c r="Z211" s="168"/>
      <c r="AA211" s="168"/>
      <c r="AB211" s="168"/>
      <c r="AC211" s="168"/>
      <c r="AD211" s="168"/>
      <c r="AE211" s="168"/>
      <c r="AF211" s="168"/>
      <c r="AG211" s="168"/>
      <c r="AH211" s="168"/>
      <c r="AI211" s="168"/>
      <c r="AJ211" s="168"/>
      <c r="AK211" s="168"/>
      <c r="AL211" s="168"/>
      <c r="AM211" s="168"/>
      <c r="AN211" s="168"/>
      <c r="AO211" s="278"/>
    </row>
    <row r="212" s="73" customFormat="true" customHeight="true" spans="1:41">
      <c r="A212" s="1"/>
      <c r="B212" s="188"/>
      <c r="C212" s="188"/>
      <c r="D212" s="188"/>
      <c r="E212" s="188"/>
      <c r="F212" s="188"/>
      <c r="G212" s="188"/>
      <c r="H212" s="187"/>
      <c r="I212" s="187"/>
      <c r="J212" s="187"/>
      <c r="K212" s="210"/>
      <c r="L212" s="187" t="s">
        <v>491</v>
      </c>
      <c r="M212" s="187"/>
      <c r="N212" s="187"/>
      <c r="O212" s="252"/>
      <c r="P212" s="210"/>
      <c r="Q212" s="188"/>
      <c r="R212" s="188"/>
      <c r="S212" s="272"/>
      <c r="T212" s="273"/>
      <c r="U212" s="168"/>
      <c r="V212" s="168"/>
      <c r="W212" s="168"/>
      <c r="X212" s="168"/>
      <c r="Y212" s="168"/>
      <c r="Z212" s="168"/>
      <c r="AA212" s="168"/>
      <c r="AB212" s="168"/>
      <c r="AC212" s="168"/>
      <c r="AD212" s="168"/>
      <c r="AE212" s="168"/>
      <c r="AF212" s="168"/>
      <c r="AG212" s="168"/>
      <c r="AH212" s="168"/>
      <c r="AI212" s="168"/>
      <c r="AJ212" s="168"/>
      <c r="AK212" s="168"/>
      <c r="AL212" s="168"/>
      <c r="AM212" s="168"/>
      <c r="AN212" s="168"/>
      <c r="AO212" s="278"/>
    </row>
    <row r="213" s="73" customFormat="true" customHeight="true" spans="1:41">
      <c r="A213" s="1"/>
      <c r="B213" s="188"/>
      <c r="C213" s="188"/>
      <c r="D213" s="188"/>
      <c r="E213" s="188"/>
      <c r="F213" s="188"/>
      <c r="G213" s="188"/>
      <c r="H213" s="187"/>
      <c r="I213" s="187"/>
      <c r="J213" s="187"/>
      <c r="K213" s="210"/>
      <c r="L213" s="187" t="s">
        <v>61</v>
      </c>
      <c r="M213" s="187"/>
      <c r="N213" s="187"/>
      <c r="O213" s="252"/>
      <c r="P213" s="210"/>
      <c r="Q213" s="188"/>
      <c r="R213" s="188"/>
      <c r="S213" s="272"/>
      <c r="T213" s="273"/>
      <c r="U213" s="168"/>
      <c r="V213" s="168"/>
      <c r="W213" s="168"/>
      <c r="X213" s="168"/>
      <c r="Y213" s="168"/>
      <c r="Z213" s="168"/>
      <c r="AA213" s="168"/>
      <c r="AB213" s="168"/>
      <c r="AC213" s="168"/>
      <c r="AD213" s="168"/>
      <c r="AE213" s="168"/>
      <c r="AF213" s="168"/>
      <c r="AG213" s="168"/>
      <c r="AH213" s="168"/>
      <c r="AI213" s="168"/>
      <c r="AJ213" s="168"/>
      <c r="AK213" s="168"/>
      <c r="AL213" s="168"/>
      <c r="AM213" s="168"/>
      <c r="AN213" s="168"/>
      <c r="AO213" s="278"/>
    </row>
    <row r="214" s="73" customFormat="true" customHeight="true" spans="1:41">
      <c r="A214" s="1"/>
      <c r="B214" s="188"/>
      <c r="C214" s="188"/>
      <c r="D214" s="188"/>
      <c r="E214" s="188"/>
      <c r="F214" s="188"/>
      <c r="G214" s="188"/>
      <c r="H214" s="187"/>
      <c r="I214" s="187"/>
      <c r="J214" s="187"/>
      <c r="K214" s="210"/>
      <c r="L214" s="187" t="s">
        <v>64</v>
      </c>
      <c r="M214" s="187">
        <f>J210-M211</f>
        <v>500</v>
      </c>
      <c r="N214" s="252">
        <v>0</v>
      </c>
      <c r="O214" s="252">
        <v>0</v>
      </c>
      <c r="P214" s="210"/>
      <c r="Q214" s="188"/>
      <c r="R214" s="188"/>
      <c r="S214" s="272"/>
      <c r="T214" s="273"/>
      <c r="U214" s="168"/>
      <c r="V214" s="168"/>
      <c r="W214" s="168"/>
      <c r="X214" s="168"/>
      <c r="Y214" s="168"/>
      <c r="Z214" s="168"/>
      <c r="AA214" s="168"/>
      <c r="AB214" s="168"/>
      <c r="AC214" s="168"/>
      <c r="AD214" s="168"/>
      <c r="AE214" s="168"/>
      <c r="AF214" s="168"/>
      <c r="AG214" s="168"/>
      <c r="AH214" s="168"/>
      <c r="AI214" s="168"/>
      <c r="AJ214" s="168"/>
      <c r="AK214" s="168"/>
      <c r="AL214" s="168"/>
      <c r="AM214" s="168"/>
      <c r="AN214" s="168"/>
      <c r="AO214" s="279"/>
    </row>
    <row r="215" s="73" customFormat="true" customHeight="true" spans="1:41">
      <c r="A215" s="1">
        <v>4</v>
      </c>
      <c r="B215" s="188" t="s">
        <v>553</v>
      </c>
      <c r="C215" s="188" t="s">
        <v>25</v>
      </c>
      <c r="D215" s="188" t="s">
        <v>534</v>
      </c>
      <c r="E215" s="188" t="s">
        <v>495</v>
      </c>
      <c r="F215" s="188" t="s">
        <v>28</v>
      </c>
      <c r="G215" s="188" t="s">
        <v>554</v>
      </c>
      <c r="H215" s="187">
        <f>22.4*8000</f>
        <v>179200</v>
      </c>
      <c r="I215" s="187">
        <v>0</v>
      </c>
      <c r="J215" s="187">
        <v>500</v>
      </c>
      <c r="K215" s="210">
        <v>0</v>
      </c>
      <c r="L215" s="187" t="s">
        <v>30</v>
      </c>
      <c r="M215" s="187"/>
      <c r="N215" s="187"/>
      <c r="O215" s="252"/>
      <c r="P215" s="210" t="s">
        <v>480</v>
      </c>
      <c r="Q215" s="188" t="s">
        <v>555</v>
      </c>
      <c r="R215" s="188" t="s">
        <v>481</v>
      </c>
      <c r="S215" s="272"/>
      <c r="T215" s="273"/>
      <c r="U215" s="168"/>
      <c r="V215" s="168"/>
      <c r="W215" s="168"/>
      <c r="X215" s="168"/>
      <c r="Y215" s="168"/>
      <c r="Z215" s="168"/>
      <c r="AA215" s="168"/>
      <c r="AB215" s="168"/>
      <c r="AC215" s="168"/>
      <c r="AD215" s="168"/>
      <c r="AE215" s="168"/>
      <c r="AF215" s="168"/>
      <c r="AG215" s="168"/>
      <c r="AH215" s="168"/>
      <c r="AI215" s="168"/>
      <c r="AJ215" s="168"/>
      <c r="AK215" s="168"/>
      <c r="AL215" s="168"/>
      <c r="AM215" s="168" t="s">
        <v>556</v>
      </c>
      <c r="AN215" s="168"/>
      <c r="AO215" s="277" t="s">
        <v>484</v>
      </c>
    </row>
    <row r="216" s="73" customFormat="true" customHeight="true" spans="1:41">
      <c r="A216" s="1"/>
      <c r="B216" s="188"/>
      <c r="C216" s="188"/>
      <c r="D216" s="188"/>
      <c r="E216" s="188"/>
      <c r="F216" s="188"/>
      <c r="G216" s="188"/>
      <c r="H216" s="187"/>
      <c r="I216" s="187"/>
      <c r="J216" s="187"/>
      <c r="K216" s="210"/>
      <c r="L216" s="187" t="s">
        <v>479</v>
      </c>
      <c r="M216" s="187"/>
      <c r="N216" s="187"/>
      <c r="O216" s="252"/>
      <c r="P216" s="210"/>
      <c r="Q216" s="188"/>
      <c r="R216" s="188"/>
      <c r="S216" s="272"/>
      <c r="T216" s="273"/>
      <c r="U216" s="168"/>
      <c r="V216" s="168"/>
      <c r="W216" s="168"/>
      <c r="X216" s="168"/>
      <c r="Y216" s="168"/>
      <c r="Z216" s="168"/>
      <c r="AA216" s="168"/>
      <c r="AB216" s="168"/>
      <c r="AC216" s="168"/>
      <c r="AD216" s="168"/>
      <c r="AE216" s="168"/>
      <c r="AF216" s="168"/>
      <c r="AG216" s="168"/>
      <c r="AH216" s="168"/>
      <c r="AI216" s="168"/>
      <c r="AJ216" s="168"/>
      <c r="AK216" s="168"/>
      <c r="AL216" s="168"/>
      <c r="AM216" s="168"/>
      <c r="AN216" s="168"/>
      <c r="AO216" s="278"/>
    </row>
    <row r="217" s="73" customFormat="true" customHeight="true" spans="1:41">
      <c r="A217" s="1"/>
      <c r="B217" s="188"/>
      <c r="C217" s="188"/>
      <c r="D217" s="188"/>
      <c r="E217" s="188"/>
      <c r="F217" s="188"/>
      <c r="G217" s="188"/>
      <c r="H217" s="187"/>
      <c r="I217" s="187"/>
      <c r="J217" s="187"/>
      <c r="K217" s="210"/>
      <c r="L217" s="187" t="s">
        <v>491</v>
      </c>
      <c r="M217" s="187"/>
      <c r="N217" s="187"/>
      <c r="O217" s="252"/>
      <c r="P217" s="210"/>
      <c r="Q217" s="188"/>
      <c r="R217" s="188"/>
      <c r="S217" s="272"/>
      <c r="T217" s="273"/>
      <c r="U217" s="168"/>
      <c r="V217" s="168"/>
      <c r="W217" s="168"/>
      <c r="X217" s="168"/>
      <c r="Y217" s="168"/>
      <c r="Z217" s="168"/>
      <c r="AA217" s="168"/>
      <c r="AB217" s="168"/>
      <c r="AC217" s="168"/>
      <c r="AD217" s="168"/>
      <c r="AE217" s="168"/>
      <c r="AF217" s="168"/>
      <c r="AG217" s="168"/>
      <c r="AH217" s="168"/>
      <c r="AI217" s="168"/>
      <c r="AJ217" s="168"/>
      <c r="AK217" s="168"/>
      <c r="AL217" s="168"/>
      <c r="AM217" s="168"/>
      <c r="AN217" s="168"/>
      <c r="AO217" s="278"/>
    </row>
    <row r="218" s="73" customFormat="true" customHeight="true" spans="1:41">
      <c r="A218" s="1"/>
      <c r="B218" s="188"/>
      <c r="C218" s="188"/>
      <c r="D218" s="188"/>
      <c r="E218" s="188"/>
      <c r="F218" s="188"/>
      <c r="G218" s="188"/>
      <c r="H218" s="187"/>
      <c r="I218" s="187"/>
      <c r="J218" s="187"/>
      <c r="K218" s="210"/>
      <c r="L218" s="187" t="s">
        <v>61</v>
      </c>
      <c r="M218" s="187"/>
      <c r="N218" s="187"/>
      <c r="O218" s="252"/>
      <c r="P218" s="210"/>
      <c r="Q218" s="188"/>
      <c r="R218" s="188"/>
      <c r="S218" s="272"/>
      <c r="T218" s="273"/>
      <c r="U218" s="168"/>
      <c r="V218" s="168"/>
      <c r="W218" s="168"/>
      <c r="X218" s="168"/>
      <c r="Y218" s="168"/>
      <c r="Z218" s="168"/>
      <c r="AA218" s="168"/>
      <c r="AB218" s="168"/>
      <c r="AC218" s="168"/>
      <c r="AD218" s="168"/>
      <c r="AE218" s="168"/>
      <c r="AF218" s="168"/>
      <c r="AG218" s="168"/>
      <c r="AH218" s="168"/>
      <c r="AI218" s="168"/>
      <c r="AJ218" s="168"/>
      <c r="AK218" s="168"/>
      <c r="AL218" s="168"/>
      <c r="AM218" s="168"/>
      <c r="AN218" s="168"/>
      <c r="AO218" s="278"/>
    </row>
    <row r="219" s="73" customFormat="true" customHeight="true" spans="1:41">
      <c r="A219" s="1"/>
      <c r="B219" s="188"/>
      <c r="C219" s="188"/>
      <c r="D219" s="188"/>
      <c r="E219" s="188"/>
      <c r="F219" s="188"/>
      <c r="G219" s="188"/>
      <c r="H219" s="187"/>
      <c r="I219" s="187"/>
      <c r="J219" s="187"/>
      <c r="K219" s="210"/>
      <c r="L219" s="187" t="s">
        <v>64</v>
      </c>
      <c r="M219" s="187">
        <v>500</v>
      </c>
      <c r="N219" s="252">
        <v>0</v>
      </c>
      <c r="O219" s="252">
        <v>0</v>
      </c>
      <c r="P219" s="210"/>
      <c r="Q219" s="188"/>
      <c r="R219" s="188"/>
      <c r="S219" s="272"/>
      <c r="T219" s="273"/>
      <c r="U219" s="168"/>
      <c r="V219" s="168"/>
      <c r="W219" s="168"/>
      <c r="X219" s="168"/>
      <c r="Y219" s="168"/>
      <c r="Z219" s="168"/>
      <c r="AA219" s="168"/>
      <c r="AB219" s="168"/>
      <c r="AC219" s="168"/>
      <c r="AD219" s="168"/>
      <c r="AE219" s="168"/>
      <c r="AF219" s="168"/>
      <c r="AG219" s="168"/>
      <c r="AH219" s="168"/>
      <c r="AI219" s="168"/>
      <c r="AJ219" s="168"/>
      <c r="AK219" s="168"/>
      <c r="AL219" s="168"/>
      <c r="AM219" s="168"/>
      <c r="AN219" s="168"/>
      <c r="AO219" s="279"/>
    </row>
    <row r="220" s="73" customFormat="true" ht="15.75" customHeight="true" spans="1:41">
      <c r="A220" s="1">
        <v>5</v>
      </c>
      <c r="B220" s="188" t="s">
        <v>557</v>
      </c>
      <c r="C220" s="188" t="s">
        <v>25</v>
      </c>
      <c r="D220" s="188" t="s">
        <v>558</v>
      </c>
      <c r="E220" s="188" t="s">
        <v>27</v>
      </c>
      <c r="F220" s="188" t="s">
        <v>34</v>
      </c>
      <c r="G220" s="188" t="s">
        <v>559</v>
      </c>
      <c r="H220" s="187">
        <v>19100</v>
      </c>
      <c r="I220" s="187">
        <v>0</v>
      </c>
      <c r="J220" s="187">
        <v>7500</v>
      </c>
      <c r="K220" s="210">
        <v>0</v>
      </c>
      <c r="L220" s="187" t="s">
        <v>30</v>
      </c>
      <c r="M220" s="187"/>
      <c r="N220" s="187"/>
      <c r="O220" s="252">
        <v>0</v>
      </c>
      <c r="P220" s="210" t="s">
        <v>480</v>
      </c>
      <c r="Q220" s="188" t="s">
        <v>560</v>
      </c>
      <c r="R220" s="188" t="s">
        <v>510</v>
      </c>
      <c r="S220" s="183"/>
      <c r="T220" s="253"/>
      <c r="AO220" s="337"/>
    </row>
    <row r="221" s="73" customFormat="true" ht="15.75" customHeight="true" spans="1:41">
      <c r="A221" s="1"/>
      <c r="B221" s="188" t="s">
        <v>561</v>
      </c>
      <c r="C221" s="188" t="s">
        <v>25</v>
      </c>
      <c r="D221" s="188" t="s">
        <v>558</v>
      </c>
      <c r="E221" s="188" t="s">
        <v>27</v>
      </c>
      <c r="F221" s="188" t="s">
        <v>34</v>
      </c>
      <c r="G221" s="188" t="s">
        <v>559</v>
      </c>
      <c r="H221" s="187"/>
      <c r="I221" s="187"/>
      <c r="J221" s="187"/>
      <c r="K221" s="210"/>
      <c r="L221" s="187" t="s">
        <v>479</v>
      </c>
      <c r="M221" s="187"/>
      <c r="N221" s="187"/>
      <c r="O221" s="252"/>
      <c r="P221" s="210"/>
      <c r="Q221" s="188"/>
      <c r="R221" s="188"/>
      <c r="S221" s="183"/>
      <c r="T221" s="253"/>
      <c r="AO221" s="338"/>
    </row>
    <row r="222" s="73" customFormat="true" ht="24.75" customHeight="true" spans="1:41">
      <c r="A222" s="1"/>
      <c r="B222" s="188" t="s">
        <v>561</v>
      </c>
      <c r="C222" s="188" t="s">
        <v>25</v>
      </c>
      <c r="D222" s="188" t="s">
        <v>558</v>
      </c>
      <c r="E222" s="188" t="s">
        <v>27</v>
      </c>
      <c r="F222" s="188" t="s">
        <v>34</v>
      </c>
      <c r="G222" s="188" t="s">
        <v>559</v>
      </c>
      <c r="H222" s="187"/>
      <c r="I222" s="187"/>
      <c r="J222" s="187"/>
      <c r="K222" s="210"/>
      <c r="L222" s="187" t="s">
        <v>491</v>
      </c>
      <c r="M222" s="187"/>
      <c r="N222" s="187"/>
      <c r="O222" s="252"/>
      <c r="P222" s="210"/>
      <c r="Q222" s="188"/>
      <c r="R222" s="188"/>
      <c r="S222" s="183"/>
      <c r="T222" s="253"/>
      <c r="AO222" s="338"/>
    </row>
    <row r="223" s="73" customFormat="true" spans="1:41">
      <c r="A223" s="1"/>
      <c r="B223" s="188"/>
      <c r="C223" s="188"/>
      <c r="D223" s="188"/>
      <c r="E223" s="188"/>
      <c r="F223" s="188"/>
      <c r="G223" s="188"/>
      <c r="H223" s="187"/>
      <c r="I223" s="187"/>
      <c r="J223" s="187"/>
      <c r="K223" s="210"/>
      <c r="L223" s="187" t="s">
        <v>61</v>
      </c>
      <c r="M223" s="187"/>
      <c r="N223" s="187"/>
      <c r="O223" s="252"/>
      <c r="P223" s="210"/>
      <c r="Q223" s="188"/>
      <c r="R223" s="188"/>
      <c r="S223" s="183"/>
      <c r="T223" s="253"/>
      <c r="AO223" s="338"/>
    </row>
    <row r="224" s="73" customFormat="true" spans="1:41">
      <c r="A224" s="1"/>
      <c r="B224" s="188"/>
      <c r="C224" s="188"/>
      <c r="D224" s="188"/>
      <c r="E224" s="188"/>
      <c r="F224" s="188"/>
      <c r="G224" s="188"/>
      <c r="H224" s="187"/>
      <c r="I224" s="187"/>
      <c r="J224" s="187"/>
      <c r="K224" s="210"/>
      <c r="L224" s="187" t="s">
        <v>64</v>
      </c>
      <c r="M224" s="187">
        <v>7500</v>
      </c>
      <c r="N224" s="187">
        <v>0</v>
      </c>
      <c r="O224" s="252"/>
      <c r="P224" s="210"/>
      <c r="Q224" s="188"/>
      <c r="R224" s="188"/>
      <c r="S224" s="183"/>
      <c r="T224" s="253"/>
      <c r="AO224" s="339"/>
    </row>
    <row r="225" s="166" customFormat="true" spans="1:20">
      <c r="A225" s="184"/>
      <c r="B225" s="184" t="s">
        <v>673</v>
      </c>
      <c r="C225" s="184"/>
      <c r="D225" s="184">
        <v>2</v>
      </c>
      <c r="E225" s="184"/>
      <c r="F225" s="184"/>
      <c r="G225" s="184"/>
      <c r="H225" s="209"/>
      <c r="I225" s="209"/>
      <c r="J225" s="209"/>
      <c r="K225" s="184"/>
      <c r="L225" s="209"/>
      <c r="M225" s="209"/>
      <c r="N225" s="209"/>
      <c r="O225" s="209"/>
      <c r="P225" s="209"/>
      <c r="Q225" s="184"/>
      <c r="R225" s="184"/>
      <c r="S225" s="184"/>
      <c r="T225" s="254"/>
    </row>
    <row r="226" s="73" customFormat="true" customHeight="true" spans="1:20">
      <c r="A226" s="183"/>
      <c r="B226" s="383" t="s">
        <v>674</v>
      </c>
      <c r="C226" s="384" t="s">
        <v>78</v>
      </c>
      <c r="D226" s="384" t="s">
        <v>675</v>
      </c>
      <c r="E226" s="384" t="s">
        <v>676</v>
      </c>
      <c r="F226" s="384" t="s">
        <v>677</v>
      </c>
      <c r="G226" s="384" t="s">
        <v>678</v>
      </c>
      <c r="H226" s="385">
        <v>51837.36</v>
      </c>
      <c r="I226" s="385">
        <v>12500</v>
      </c>
      <c r="J226" s="385">
        <v>13800</v>
      </c>
      <c r="K226" s="386"/>
      <c r="L226" s="386" t="s">
        <v>679</v>
      </c>
      <c r="M226" s="386">
        <v>0</v>
      </c>
      <c r="N226" s="386"/>
      <c r="O226" s="104"/>
      <c r="P226" s="386"/>
      <c r="Q226" s="387">
        <v>42339</v>
      </c>
      <c r="R226" s="384" t="s">
        <v>680</v>
      </c>
      <c r="S226" s="388" t="s">
        <v>681</v>
      </c>
      <c r="T226" s="253"/>
    </row>
    <row r="227" s="73" customFormat="true" spans="1:20">
      <c r="A227" s="183"/>
      <c r="B227" s="383"/>
      <c r="C227" s="384"/>
      <c r="D227" s="384"/>
      <c r="E227" s="384"/>
      <c r="F227" s="384"/>
      <c r="G227" s="384"/>
      <c r="H227" s="385"/>
      <c r="I227" s="385"/>
      <c r="J227" s="385"/>
      <c r="K227" s="386"/>
      <c r="L227" s="386" t="s">
        <v>682</v>
      </c>
      <c r="M227" s="386">
        <v>1000</v>
      </c>
      <c r="N227" s="386"/>
      <c r="O227" s="104"/>
      <c r="P227" s="386"/>
      <c r="Q227" s="387"/>
      <c r="R227" s="384"/>
      <c r="S227" s="388"/>
      <c r="T227" s="253"/>
    </row>
    <row r="228" s="73" customFormat="true" ht="126.75" customHeight="true" spans="1:20">
      <c r="A228" s="183"/>
      <c r="B228" s="383"/>
      <c r="C228" s="384"/>
      <c r="D228" s="384"/>
      <c r="E228" s="384"/>
      <c r="F228" s="384"/>
      <c r="G228" s="384"/>
      <c r="H228" s="385"/>
      <c r="I228" s="385"/>
      <c r="J228" s="385"/>
      <c r="K228" s="386"/>
      <c r="L228" s="386" t="s">
        <v>64</v>
      </c>
      <c r="M228" s="386">
        <v>12800</v>
      </c>
      <c r="N228" s="386"/>
      <c r="O228" s="104"/>
      <c r="P228" s="386"/>
      <c r="Q228" s="387"/>
      <c r="R228" s="384"/>
      <c r="S228" s="388"/>
      <c r="T228" s="253"/>
    </row>
    <row r="229" s="73" customFormat="true" ht="210.75" customHeight="true" spans="1:20">
      <c r="A229" s="81"/>
      <c r="B229" s="383" t="s">
        <v>683</v>
      </c>
      <c r="C229" s="383" t="s">
        <v>25</v>
      </c>
      <c r="D229" s="383" t="s">
        <v>684</v>
      </c>
      <c r="E229" s="383" t="s">
        <v>684</v>
      </c>
      <c r="F229" s="383" t="s">
        <v>685</v>
      </c>
      <c r="G229" s="383" t="s">
        <v>686</v>
      </c>
      <c r="H229" s="386">
        <v>4680</v>
      </c>
      <c r="I229" s="386">
        <v>0</v>
      </c>
      <c r="J229" s="386">
        <v>4680</v>
      </c>
      <c r="K229" s="386"/>
      <c r="L229" s="386" t="s">
        <v>64</v>
      </c>
      <c r="M229" s="386">
        <v>4680</v>
      </c>
      <c r="N229" s="386"/>
      <c r="O229" s="104"/>
      <c r="P229" s="386"/>
      <c r="Q229" s="383" t="s">
        <v>687</v>
      </c>
      <c r="R229" s="383" t="s">
        <v>688</v>
      </c>
      <c r="S229" s="5" t="s">
        <v>689</v>
      </c>
      <c r="T229" s="253"/>
    </row>
  </sheetData>
  <mergeCells count="610">
    <mergeCell ref="A1:B1"/>
    <mergeCell ref="A2:R2"/>
    <mergeCell ref="A3:G3"/>
    <mergeCell ref="H4:M4"/>
    <mergeCell ref="V34:DU34"/>
    <mergeCell ref="A4:A5"/>
    <mergeCell ref="A9:A10"/>
    <mergeCell ref="A11:A12"/>
    <mergeCell ref="A13:A14"/>
    <mergeCell ref="A45:A46"/>
    <mergeCell ref="A47:A51"/>
    <mergeCell ref="A52:A53"/>
    <mergeCell ref="A54:A58"/>
    <mergeCell ref="A59:A63"/>
    <mergeCell ref="A64:A68"/>
    <mergeCell ref="A69:A73"/>
    <mergeCell ref="A74:A78"/>
    <mergeCell ref="A79:A83"/>
    <mergeCell ref="A84:A88"/>
    <mergeCell ref="A89:A93"/>
    <mergeCell ref="A94:A98"/>
    <mergeCell ref="A99:A103"/>
    <mergeCell ref="A104:A108"/>
    <mergeCell ref="A109:A113"/>
    <mergeCell ref="A114:A118"/>
    <mergeCell ref="A131:A132"/>
    <mergeCell ref="A154:A155"/>
    <mergeCell ref="A156:A157"/>
    <mergeCell ref="A158:A159"/>
    <mergeCell ref="A160:A164"/>
    <mergeCell ref="A165:A169"/>
    <mergeCell ref="A170:A174"/>
    <mergeCell ref="A175:A179"/>
    <mergeCell ref="A180:A184"/>
    <mergeCell ref="A185:A189"/>
    <mergeCell ref="A190:A194"/>
    <mergeCell ref="A195:A199"/>
    <mergeCell ref="A200:A204"/>
    <mergeCell ref="A205:A209"/>
    <mergeCell ref="A210:A214"/>
    <mergeCell ref="A215:A219"/>
    <mergeCell ref="A220:A224"/>
    <mergeCell ref="A226:A228"/>
    <mergeCell ref="B4:B5"/>
    <mergeCell ref="B9:B10"/>
    <mergeCell ref="B11:B12"/>
    <mergeCell ref="B13:B14"/>
    <mergeCell ref="B45:B46"/>
    <mergeCell ref="B47:B51"/>
    <mergeCell ref="B52:B53"/>
    <mergeCell ref="B54:B58"/>
    <mergeCell ref="B59:B63"/>
    <mergeCell ref="B64:B68"/>
    <mergeCell ref="B69:B73"/>
    <mergeCell ref="B74:B78"/>
    <mergeCell ref="B79:B83"/>
    <mergeCell ref="B84:B88"/>
    <mergeCell ref="B89:B93"/>
    <mergeCell ref="B94:B98"/>
    <mergeCell ref="B99:B103"/>
    <mergeCell ref="B104:B108"/>
    <mergeCell ref="B109:B113"/>
    <mergeCell ref="B114:B118"/>
    <mergeCell ref="B131:B132"/>
    <mergeCell ref="B154:B155"/>
    <mergeCell ref="B156:B157"/>
    <mergeCell ref="B158:B159"/>
    <mergeCell ref="B160:B164"/>
    <mergeCell ref="B165:B169"/>
    <mergeCell ref="B170:B174"/>
    <mergeCell ref="B175:B179"/>
    <mergeCell ref="B180:B184"/>
    <mergeCell ref="B185:B189"/>
    <mergeCell ref="B190:B194"/>
    <mergeCell ref="B195:B199"/>
    <mergeCell ref="B200:B204"/>
    <mergeCell ref="B205:B209"/>
    <mergeCell ref="B210:B214"/>
    <mergeCell ref="B215:B219"/>
    <mergeCell ref="B220:B224"/>
    <mergeCell ref="B226:B228"/>
    <mergeCell ref="C4:C5"/>
    <mergeCell ref="C9:C10"/>
    <mergeCell ref="C11:C12"/>
    <mergeCell ref="C13:C14"/>
    <mergeCell ref="C45:C46"/>
    <mergeCell ref="C47:C51"/>
    <mergeCell ref="C52:C53"/>
    <mergeCell ref="C54:C58"/>
    <mergeCell ref="C59:C63"/>
    <mergeCell ref="C64:C68"/>
    <mergeCell ref="C69:C73"/>
    <mergeCell ref="C74:C78"/>
    <mergeCell ref="C79:C83"/>
    <mergeCell ref="C84:C88"/>
    <mergeCell ref="C89:C93"/>
    <mergeCell ref="C94:C98"/>
    <mergeCell ref="C99:C103"/>
    <mergeCell ref="C104:C108"/>
    <mergeCell ref="C109:C113"/>
    <mergeCell ref="C114:C118"/>
    <mergeCell ref="C131:C132"/>
    <mergeCell ref="C154:C155"/>
    <mergeCell ref="C156:C157"/>
    <mergeCell ref="C158:C159"/>
    <mergeCell ref="C160:C164"/>
    <mergeCell ref="C165:C169"/>
    <mergeCell ref="C170:C174"/>
    <mergeCell ref="C175:C179"/>
    <mergeCell ref="C180:C184"/>
    <mergeCell ref="C185:C189"/>
    <mergeCell ref="C190:C194"/>
    <mergeCell ref="C195:C199"/>
    <mergeCell ref="C200:C204"/>
    <mergeCell ref="C205:C209"/>
    <mergeCell ref="C210:C214"/>
    <mergeCell ref="C215:C219"/>
    <mergeCell ref="C220:C224"/>
    <mergeCell ref="C226:C228"/>
    <mergeCell ref="D4:D5"/>
    <mergeCell ref="D9:D10"/>
    <mergeCell ref="D11:D12"/>
    <mergeCell ref="D13:D14"/>
    <mergeCell ref="D45:D46"/>
    <mergeCell ref="D47:D51"/>
    <mergeCell ref="D52:D53"/>
    <mergeCell ref="D54:D58"/>
    <mergeCell ref="D59:D63"/>
    <mergeCell ref="D64:D68"/>
    <mergeCell ref="D69:D73"/>
    <mergeCell ref="D74:D78"/>
    <mergeCell ref="D79:D83"/>
    <mergeCell ref="D84:D88"/>
    <mergeCell ref="D89:D93"/>
    <mergeCell ref="D94:D98"/>
    <mergeCell ref="D99:D103"/>
    <mergeCell ref="D104:D108"/>
    <mergeCell ref="D109:D113"/>
    <mergeCell ref="D114:D118"/>
    <mergeCell ref="D131:D132"/>
    <mergeCell ref="D154:D155"/>
    <mergeCell ref="D156:D157"/>
    <mergeCell ref="D158:D159"/>
    <mergeCell ref="D160:D164"/>
    <mergeCell ref="D165:D169"/>
    <mergeCell ref="D170:D174"/>
    <mergeCell ref="D175:D179"/>
    <mergeCell ref="D180:D184"/>
    <mergeCell ref="D185:D189"/>
    <mergeCell ref="D190:D194"/>
    <mergeCell ref="D195:D199"/>
    <mergeCell ref="D200:D204"/>
    <mergeCell ref="D205:D209"/>
    <mergeCell ref="D210:D214"/>
    <mergeCell ref="D215:D219"/>
    <mergeCell ref="D220:D224"/>
    <mergeCell ref="D226:D228"/>
    <mergeCell ref="E4:E5"/>
    <mergeCell ref="E9:E10"/>
    <mergeCell ref="E11:E12"/>
    <mergeCell ref="E13:E14"/>
    <mergeCell ref="E45:E46"/>
    <mergeCell ref="E47:E51"/>
    <mergeCell ref="E52:E53"/>
    <mergeCell ref="E54:E58"/>
    <mergeCell ref="E59:E63"/>
    <mergeCell ref="E64:E68"/>
    <mergeCell ref="E69:E73"/>
    <mergeCell ref="E74:E78"/>
    <mergeCell ref="E79:E83"/>
    <mergeCell ref="E84:E88"/>
    <mergeCell ref="E89:E93"/>
    <mergeCell ref="E94:E98"/>
    <mergeCell ref="E99:E103"/>
    <mergeCell ref="E104:E108"/>
    <mergeCell ref="E109:E113"/>
    <mergeCell ref="E114:E118"/>
    <mergeCell ref="E131:E132"/>
    <mergeCell ref="E154:E155"/>
    <mergeCell ref="E156:E157"/>
    <mergeCell ref="E158:E159"/>
    <mergeCell ref="E160:E164"/>
    <mergeCell ref="E165:E169"/>
    <mergeCell ref="E170:E174"/>
    <mergeCell ref="E175:E179"/>
    <mergeCell ref="E180:E184"/>
    <mergeCell ref="E185:E189"/>
    <mergeCell ref="E190:E194"/>
    <mergeCell ref="E195:E199"/>
    <mergeCell ref="E200:E204"/>
    <mergeCell ref="E205:E209"/>
    <mergeCell ref="E210:E214"/>
    <mergeCell ref="E215:E219"/>
    <mergeCell ref="E220:E224"/>
    <mergeCell ref="E226:E228"/>
    <mergeCell ref="F4:F5"/>
    <mergeCell ref="F9:F10"/>
    <mergeCell ref="F11:F12"/>
    <mergeCell ref="F13:F14"/>
    <mergeCell ref="F45:F46"/>
    <mergeCell ref="F47:F51"/>
    <mergeCell ref="F52:F53"/>
    <mergeCell ref="F54:F58"/>
    <mergeCell ref="F59:F63"/>
    <mergeCell ref="F64:F68"/>
    <mergeCell ref="F69:F73"/>
    <mergeCell ref="F74:F78"/>
    <mergeCell ref="F79:F83"/>
    <mergeCell ref="F84:F88"/>
    <mergeCell ref="F89:F93"/>
    <mergeCell ref="F94:F98"/>
    <mergeCell ref="F99:F103"/>
    <mergeCell ref="F104:F108"/>
    <mergeCell ref="F109:F113"/>
    <mergeCell ref="F114:F118"/>
    <mergeCell ref="F131:F132"/>
    <mergeCell ref="F154:F155"/>
    <mergeCell ref="F156:F157"/>
    <mergeCell ref="F158:F159"/>
    <mergeCell ref="F160:F164"/>
    <mergeCell ref="F165:F169"/>
    <mergeCell ref="F170:F174"/>
    <mergeCell ref="F175:F179"/>
    <mergeCell ref="F180:F184"/>
    <mergeCell ref="F185:F189"/>
    <mergeCell ref="F190:F194"/>
    <mergeCell ref="F195:F199"/>
    <mergeCell ref="F200:F204"/>
    <mergeCell ref="F205:F209"/>
    <mergeCell ref="F210:F214"/>
    <mergeCell ref="F215:F219"/>
    <mergeCell ref="F220:F224"/>
    <mergeCell ref="F226:F228"/>
    <mergeCell ref="G4:G5"/>
    <mergeCell ref="G9:G10"/>
    <mergeCell ref="G11:G12"/>
    <mergeCell ref="G13:G14"/>
    <mergeCell ref="G45:G46"/>
    <mergeCell ref="G47:G51"/>
    <mergeCell ref="G52:G53"/>
    <mergeCell ref="G54:G58"/>
    <mergeCell ref="G59:G63"/>
    <mergeCell ref="G64:G68"/>
    <mergeCell ref="G69:G73"/>
    <mergeCell ref="G74:G78"/>
    <mergeCell ref="G79:G83"/>
    <mergeCell ref="G84:G88"/>
    <mergeCell ref="G89:G93"/>
    <mergeCell ref="G94:G98"/>
    <mergeCell ref="G99:G103"/>
    <mergeCell ref="G104:G108"/>
    <mergeCell ref="G109:G113"/>
    <mergeCell ref="G114:G118"/>
    <mergeCell ref="G131:G132"/>
    <mergeCell ref="G154:G155"/>
    <mergeCell ref="G156:G157"/>
    <mergeCell ref="G158:G159"/>
    <mergeCell ref="G160:G164"/>
    <mergeCell ref="G165:G169"/>
    <mergeCell ref="G170:G174"/>
    <mergeCell ref="G175:G179"/>
    <mergeCell ref="G180:G184"/>
    <mergeCell ref="G185:G189"/>
    <mergeCell ref="G190:G194"/>
    <mergeCell ref="G195:G199"/>
    <mergeCell ref="G200:G204"/>
    <mergeCell ref="G205:G209"/>
    <mergeCell ref="G210:G214"/>
    <mergeCell ref="G215:G219"/>
    <mergeCell ref="G220:G224"/>
    <mergeCell ref="G226:G228"/>
    <mergeCell ref="H9:H10"/>
    <mergeCell ref="H11:H12"/>
    <mergeCell ref="H13:H14"/>
    <mergeCell ref="H45:H46"/>
    <mergeCell ref="H47:H51"/>
    <mergeCell ref="H52:H53"/>
    <mergeCell ref="H54:H58"/>
    <mergeCell ref="H59:H63"/>
    <mergeCell ref="H64:H68"/>
    <mergeCell ref="H69:H73"/>
    <mergeCell ref="H74:H78"/>
    <mergeCell ref="H79:H83"/>
    <mergeCell ref="H84:H88"/>
    <mergeCell ref="H89:H93"/>
    <mergeCell ref="H94:H98"/>
    <mergeCell ref="H99:H103"/>
    <mergeCell ref="H104:H108"/>
    <mergeCell ref="H109:H113"/>
    <mergeCell ref="H114:H118"/>
    <mergeCell ref="H131:H132"/>
    <mergeCell ref="H154:H155"/>
    <mergeCell ref="H156:H157"/>
    <mergeCell ref="H158:H159"/>
    <mergeCell ref="H160:H164"/>
    <mergeCell ref="H165:H169"/>
    <mergeCell ref="H170:H174"/>
    <mergeCell ref="H175:H179"/>
    <mergeCell ref="H180:H184"/>
    <mergeCell ref="H185:H189"/>
    <mergeCell ref="H190:H194"/>
    <mergeCell ref="H195:H199"/>
    <mergeCell ref="H200:H204"/>
    <mergeCell ref="H205:H209"/>
    <mergeCell ref="H210:H214"/>
    <mergeCell ref="H215:H219"/>
    <mergeCell ref="H220:H224"/>
    <mergeCell ref="H226:H228"/>
    <mergeCell ref="I9:I10"/>
    <mergeCell ref="I11:I12"/>
    <mergeCell ref="I13:I14"/>
    <mergeCell ref="I45:I46"/>
    <mergeCell ref="I47:I51"/>
    <mergeCell ref="I52:I53"/>
    <mergeCell ref="I54:I58"/>
    <mergeCell ref="I59:I63"/>
    <mergeCell ref="I64:I68"/>
    <mergeCell ref="I69:I73"/>
    <mergeCell ref="I74:I78"/>
    <mergeCell ref="I79:I83"/>
    <mergeCell ref="I84:I88"/>
    <mergeCell ref="I89:I93"/>
    <mergeCell ref="I94:I98"/>
    <mergeCell ref="I99:I103"/>
    <mergeCell ref="I104:I108"/>
    <mergeCell ref="I109:I113"/>
    <mergeCell ref="I114:I118"/>
    <mergeCell ref="I131:I132"/>
    <mergeCell ref="I154:I155"/>
    <mergeCell ref="I156:I157"/>
    <mergeCell ref="I158:I159"/>
    <mergeCell ref="I160:I164"/>
    <mergeCell ref="I165:I169"/>
    <mergeCell ref="I170:I174"/>
    <mergeCell ref="I175:I179"/>
    <mergeCell ref="I180:I184"/>
    <mergeCell ref="I185:I189"/>
    <mergeCell ref="I190:I194"/>
    <mergeCell ref="I195:I199"/>
    <mergeCell ref="I200:I204"/>
    <mergeCell ref="I205:I209"/>
    <mergeCell ref="I210:I214"/>
    <mergeCell ref="I215:I219"/>
    <mergeCell ref="I220:I224"/>
    <mergeCell ref="I226:I228"/>
    <mergeCell ref="J9:J10"/>
    <mergeCell ref="J11:J12"/>
    <mergeCell ref="J13:J14"/>
    <mergeCell ref="J45:J46"/>
    <mergeCell ref="J47:J51"/>
    <mergeCell ref="J52:J53"/>
    <mergeCell ref="J54:J58"/>
    <mergeCell ref="J59:J63"/>
    <mergeCell ref="J64:J68"/>
    <mergeCell ref="J69:J73"/>
    <mergeCell ref="J74:J78"/>
    <mergeCell ref="J79:J83"/>
    <mergeCell ref="J84:J88"/>
    <mergeCell ref="J89:J93"/>
    <mergeCell ref="J94:J98"/>
    <mergeCell ref="J99:J103"/>
    <mergeCell ref="J104:J108"/>
    <mergeCell ref="J109:J113"/>
    <mergeCell ref="J114:J118"/>
    <mergeCell ref="J131:J132"/>
    <mergeCell ref="J154:J155"/>
    <mergeCell ref="J156:J157"/>
    <mergeCell ref="J158:J159"/>
    <mergeCell ref="J160:J164"/>
    <mergeCell ref="J165:J169"/>
    <mergeCell ref="J170:J174"/>
    <mergeCell ref="J175:J179"/>
    <mergeCell ref="J180:J184"/>
    <mergeCell ref="J185:J189"/>
    <mergeCell ref="J190:J194"/>
    <mergeCell ref="J195:J199"/>
    <mergeCell ref="J200:J204"/>
    <mergeCell ref="J205:J209"/>
    <mergeCell ref="J210:J214"/>
    <mergeCell ref="J215:J219"/>
    <mergeCell ref="J220:J224"/>
    <mergeCell ref="J226:J228"/>
    <mergeCell ref="K9:K10"/>
    <mergeCell ref="K11:K12"/>
    <mergeCell ref="K13:K14"/>
    <mergeCell ref="K45:K46"/>
    <mergeCell ref="K47:K51"/>
    <mergeCell ref="K54:K58"/>
    <mergeCell ref="K59:K63"/>
    <mergeCell ref="K64:K68"/>
    <mergeCell ref="K69:K73"/>
    <mergeCell ref="K74:K78"/>
    <mergeCell ref="K79:K83"/>
    <mergeCell ref="K84:K88"/>
    <mergeCell ref="K89:K93"/>
    <mergeCell ref="K94:K98"/>
    <mergeCell ref="K99:K103"/>
    <mergeCell ref="K104:K108"/>
    <mergeCell ref="K109:K113"/>
    <mergeCell ref="K114:K118"/>
    <mergeCell ref="K131:K132"/>
    <mergeCell ref="K154:K155"/>
    <mergeCell ref="K156:K157"/>
    <mergeCell ref="K160:K164"/>
    <mergeCell ref="K165:K169"/>
    <mergeCell ref="K170:K174"/>
    <mergeCell ref="K175:K179"/>
    <mergeCell ref="K180:K184"/>
    <mergeCell ref="K185:K189"/>
    <mergeCell ref="K190:K194"/>
    <mergeCell ref="K195:K199"/>
    <mergeCell ref="K200:K204"/>
    <mergeCell ref="K205:K209"/>
    <mergeCell ref="K210:K214"/>
    <mergeCell ref="K215:K219"/>
    <mergeCell ref="K220:K224"/>
    <mergeCell ref="N52:N53"/>
    <mergeCell ref="N158:N159"/>
    <mergeCell ref="O52:O53"/>
    <mergeCell ref="O114:O118"/>
    <mergeCell ref="O158:O159"/>
    <mergeCell ref="O220:O224"/>
    <mergeCell ref="P45:P46"/>
    <mergeCell ref="P47:P51"/>
    <mergeCell ref="P52:P53"/>
    <mergeCell ref="P54:P58"/>
    <mergeCell ref="P59:P63"/>
    <mergeCell ref="P64:P68"/>
    <mergeCell ref="P69:P73"/>
    <mergeCell ref="P74:P78"/>
    <mergeCell ref="P79:P83"/>
    <mergeCell ref="P84:P88"/>
    <mergeCell ref="P89:P93"/>
    <mergeCell ref="P94:P98"/>
    <mergeCell ref="P99:P103"/>
    <mergeCell ref="P104:P108"/>
    <mergeCell ref="P109:P113"/>
    <mergeCell ref="P114:P118"/>
    <mergeCell ref="P131:P132"/>
    <mergeCell ref="P154:P155"/>
    <mergeCell ref="P156:P157"/>
    <mergeCell ref="P158:P159"/>
    <mergeCell ref="P160:P164"/>
    <mergeCell ref="P165:P169"/>
    <mergeCell ref="P170:P174"/>
    <mergeCell ref="P175:P179"/>
    <mergeCell ref="P180:P184"/>
    <mergeCell ref="P185:P189"/>
    <mergeCell ref="P190:P194"/>
    <mergeCell ref="P195:P199"/>
    <mergeCell ref="P200:P204"/>
    <mergeCell ref="P205:P209"/>
    <mergeCell ref="P210:P214"/>
    <mergeCell ref="P215:P219"/>
    <mergeCell ref="P220:P224"/>
    <mergeCell ref="Q4:Q5"/>
    <mergeCell ref="Q9:Q10"/>
    <mergeCell ref="Q11:Q12"/>
    <mergeCell ref="Q13:Q14"/>
    <mergeCell ref="Q45:Q46"/>
    <mergeCell ref="Q47:Q51"/>
    <mergeCell ref="Q52:Q53"/>
    <mergeCell ref="Q54:Q58"/>
    <mergeCell ref="Q59:Q63"/>
    <mergeCell ref="Q64:Q68"/>
    <mergeCell ref="Q69:Q73"/>
    <mergeCell ref="Q74:Q78"/>
    <mergeCell ref="Q79:Q83"/>
    <mergeCell ref="Q84:Q88"/>
    <mergeCell ref="Q89:Q93"/>
    <mergeCell ref="Q94:Q98"/>
    <mergeCell ref="Q99:Q103"/>
    <mergeCell ref="Q104:Q108"/>
    <mergeCell ref="Q109:Q113"/>
    <mergeCell ref="Q114:Q118"/>
    <mergeCell ref="Q131:Q132"/>
    <mergeCell ref="Q154:Q155"/>
    <mergeCell ref="Q156:Q157"/>
    <mergeCell ref="Q158:Q159"/>
    <mergeCell ref="Q160:Q164"/>
    <mergeCell ref="Q165:Q169"/>
    <mergeCell ref="Q170:Q174"/>
    <mergeCell ref="Q175:Q179"/>
    <mergeCell ref="Q180:Q184"/>
    <mergeCell ref="Q185:Q189"/>
    <mergeCell ref="Q190:Q194"/>
    <mergeCell ref="Q195:Q199"/>
    <mergeCell ref="Q200:Q204"/>
    <mergeCell ref="Q205:Q209"/>
    <mergeCell ref="Q210:Q214"/>
    <mergeCell ref="Q215:Q219"/>
    <mergeCell ref="Q220:Q224"/>
    <mergeCell ref="Q226:Q228"/>
    <mergeCell ref="R4:R5"/>
    <mergeCell ref="R9:R10"/>
    <mergeCell ref="R11:R12"/>
    <mergeCell ref="R13:R14"/>
    <mergeCell ref="R45:R46"/>
    <mergeCell ref="R47:R51"/>
    <mergeCell ref="R52:R53"/>
    <mergeCell ref="R54:R58"/>
    <mergeCell ref="R59:R63"/>
    <mergeCell ref="R64:R68"/>
    <mergeCell ref="R69:R73"/>
    <mergeCell ref="R74:R78"/>
    <mergeCell ref="R79:R83"/>
    <mergeCell ref="R84:R88"/>
    <mergeCell ref="R89:R93"/>
    <mergeCell ref="R94:R98"/>
    <mergeCell ref="R99:R103"/>
    <mergeCell ref="R104:R108"/>
    <mergeCell ref="R109:R113"/>
    <mergeCell ref="R114:R118"/>
    <mergeCell ref="R131:R132"/>
    <mergeCell ref="R154:R155"/>
    <mergeCell ref="R156:R157"/>
    <mergeCell ref="R158:R159"/>
    <mergeCell ref="R160:R164"/>
    <mergeCell ref="R165:R169"/>
    <mergeCell ref="R170:R174"/>
    <mergeCell ref="R175:R179"/>
    <mergeCell ref="R180:R184"/>
    <mergeCell ref="R185:R189"/>
    <mergeCell ref="R190:R194"/>
    <mergeCell ref="R195:R199"/>
    <mergeCell ref="R200:R204"/>
    <mergeCell ref="R205:R209"/>
    <mergeCell ref="R210:R214"/>
    <mergeCell ref="R215:R219"/>
    <mergeCell ref="R220:R224"/>
    <mergeCell ref="R226:R228"/>
    <mergeCell ref="S4:S5"/>
    <mergeCell ref="S74:S78"/>
    <mergeCell ref="S154:S155"/>
    <mergeCell ref="S156:S157"/>
    <mergeCell ref="S226:S228"/>
    <mergeCell ref="T9:T10"/>
    <mergeCell ref="T11:T12"/>
    <mergeCell ref="T13:T14"/>
    <mergeCell ref="AL45:AL46"/>
    <mergeCell ref="AL52:AL53"/>
    <mergeCell ref="AL59:AL63"/>
    <mergeCell ref="AL64:AL68"/>
    <mergeCell ref="AL69:AL73"/>
    <mergeCell ref="AL74:AL78"/>
    <mergeCell ref="AL109:AL113"/>
    <mergeCell ref="AL154:AL155"/>
    <mergeCell ref="AL156:AL157"/>
    <mergeCell ref="AL158:AL159"/>
    <mergeCell ref="AL170:AL174"/>
    <mergeCell ref="AL175:AL179"/>
    <mergeCell ref="AL180:AL184"/>
    <mergeCell ref="AL215:AL219"/>
    <mergeCell ref="AM45:AM46"/>
    <mergeCell ref="AM59:AM63"/>
    <mergeCell ref="AM64:AM68"/>
    <mergeCell ref="AM69:AM73"/>
    <mergeCell ref="AM74:AM78"/>
    <mergeCell ref="AM109:AM113"/>
    <mergeCell ref="AM154:AM155"/>
    <mergeCell ref="AM156:AM157"/>
    <mergeCell ref="AM170:AM174"/>
    <mergeCell ref="AM175:AM179"/>
    <mergeCell ref="AM180:AM184"/>
    <mergeCell ref="AM215:AM219"/>
    <mergeCell ref="AN45:AN46"/>
    <mergeCell ref="AN52:AN53"/>
    <mergeCell ref="AN54:AN58"/>
    <mergeCell ref="AN59:AN63"/>
    <mergeCell ref="AN64:AN68"/>
    <mergeCell ref="AN69:AN73"/>
    <mergeCell ref="AN74:AN78"/>
    <mergeCell ref="AN94:AN98"/>
    <mergeCell ref="AN154:AN155"/>
    <mergeCell ref="AN156:AN157"/>
    <mergeCell ref="AN158:AN159"/>
    <mergeCell ref="AN165:AN169"/>
    <mergeCell ref="AN170:AN174"/>
    <mergeCell ref="AN175:AN179"/>
    <mergeCell ref="AN180:AN184"/>
    <mergeCell ref="AN200:AN204"/>
    <mergeCell ref="AO45:AO46"/>
    <mergeCell ref="AO47:AO51"/>
    <mergeCell ref="AO54:AO58"/>
    <mergeCell ref="AO59:AO63"/>
    <mergeCell ref="AO64:AO68"/>
    <mergeCell ref="AO69:AO73"/>
    <mergeCell ref="AO79:AO83"/>
    <mergeCell ref="AO84:AO88"/>
    <mergeCell ref="AO89:AO93"/>
    <mergeCell ref="AO94:AO98"/>
    <mergeCell ref="AO99:AO103"/>
    <mergeCell ref="AO104:AO108"/>
    <mergeCell ref="AO109:AO113"/>
    <mergeCell ref="AO114:AO118"/>
    <mergeCell ref="AO154:AO155"/>
    <mergeCell ref="AO156:AO157"/>
    <mergeCell ref="AO160:AO164"/>
    <mergeCell ref="AO165:AO169"/>
    <mergeCell ref="AO170:AO174"/>
    <mergeCell ref="AO175:AO179"/>
    <mergeCell ref="AO180:AO184"/>
    <mergeCell ref="AO185:AO189"/>
    <mergeCell ref="AO190:AO194"/>
    <mergeCell ref="AO195:AO199"/>
    <mergeCell ref="AO200:AO204"/>
    <mergeCell ref="AO205:AO209"/>
    <mergeCell ref="AO210:AO214"/>
    <mergeCell ref="AO215:AO219"/>
    <mergeCell ref="AO220:AO224"/>
  </mergeCells>
  <pageMargins left="0.707638888888889" right="0.707638888888889" top="0.747916666666667" bottom="0.747916666666667" header="0.313888888888889" footer="0.313888888888889"/>
  <pageSetup paperSize="9" scale="6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zoomScale="70" zoomScaleNormal="70" workbookViewId="0">
      <pane xSplit="1" ySplit="1" topLeftCell="C2" activePane="bottomRight" state="frozen"/>
      <selection/>
      <selection pane="topRight"/>
      <selection pane="bottomLeft"/>
      <selection pane="bottomRight" activeCell="H24" sqref="H24"/>
    </sheetView>
  </sheetViews>
  <sheetFormatPr defaultColWidth="9" defaultRowHeight="14.25"/>
  <cols>
    <col min="1" max="1" width="6.625" style="76" customWidth="true"/>
    <col min="2" max="4" width="10.125" style="76" customWidth="true"/>
    <col min="5" max="5" width="15.5" style="76" customWidth="true"/>
    <col min="6" max="6" width="13.75" style="76" customWidth="true"/>
    <col min="7" max="7" width="20.625" style="76" customWidth="true"/>
    <col min="8" max="10" width="14.625" style="78" customWidth="true"/>
    <col min="11" max="11" width="13.875" style="76" customWidth="true"/>
    <col min="12" max="16" width="14.625" style="78" customWidth="true"/>
    <col min="17" max="18" width="14.625" style="76" customWidth="true"/>
    <col min="19" max="16384" width="9" style="76"/>
  </cols>
  <sheetData>
    <row r="1" ht="25.5" spans="1:19">
      <c r="A1" s="117" t="s">
        <v>690</v>
      </c>
      <c r="B1" s="117"/>
      <c r="C1" s="117"/>
      <c r="D1" s="117"/>
      <c r="E1" s="117"/>
      <c r="F1" s="117"/>
      <c r="G1" s="117"/>
      <c r="H1" s="117"/>
      <c r="I1" s="117"/>
      <c r="J1" s="117"/>
      <c r="K1" s="117"/>
      <c r="L1" s="117"/>
      <c r="M1" s="117"/>
      <c r="N1" s="117"/>
      <c r="O1" s="117"/>
      <c r="P1" s="117"/>
      <c r="Q1" s="117"/>
      <c r="R1" s="117"/>
      <c r="S1" s="117"/>
    </row>
    <row r="2" ht="15" spans="1:19">
      <c r="A2" s="118"/>
      <c r="B2" s="119"/>
      <c r="C2" s="120"/>
      <c r="D2" s="121"/>
      <c r="E2" s="143"/>
      <c r="F2" s="143"/>
      <c r="G2" s="121"/>
      <c r="H2" s="143"/>
      <c r="I2" s="143"/>
      <c r="J2" s="121"/>
      <c r="K2" s="143"/>
      <c r="L2" s="143"/>
      <c r="M2" s="121"/>
      <c r="N2" s="143"/>
      <c r="O2" s="143"/>
      <c r="P2" s="143"/>
      <c r="Q2" s="143"/>
      <c r="R2" s="164" t="s">
        <v>691</v>
      </c>
      <c r="S2" s="164"/>
    </row>
    <row r="3" spans="1:19">
      <c r="A3" s="122" t="s">
        <v>692</v>
      </c>
      <c r="B3" s="123"/>
      <c r="C3" s="124" t="s">
        <v>693</v>
      </c>
      <c r="D3" s="125" t="s">
        <v>694</v>
      </c>
      <c r="E3" s="144" t="s">
        <v>13</v>
      </c>
      <c r="F3" s="145" t="s">
        <v>695</v>
      </c>
      <c r="G3" s="125" t="s">
        <v>25</v>
      </c>
      <c r="H3" s="144" t="s">
        <v>13</v>
      </c>
      <c r="I3" s="145" t="s">
        <v>695</v>
      </c>
      <c r="J3" s="125" t="s">
        <v>78</v>
      </c>
      <c r="K3" s="144" t="s">
        <v>13</v>
      </c>
      <c r="L3" s="145" t="s">
        <v>695</v>
      </c>
      <c r="M3" s="125" t="s">
        <v>696</v>
      </c>
      <c r="N3" s="144" t="s">
        <v>13</v>
      </c>
      <c r="O3" s="145" t="s">
        <v>695</v>
      </c>
      <c r="P3" s="159" t="s">
        <v>30</v>
      </c>
      <c r="Q3" s="165" t="s">
        <v>392</v>
      </c>
      <c r="R3" s="144" t="s">
        <v>479</v>
      </c>
      <c r="S3" s="145" t="s">
        <v>292</v>
      </c>
    </row>
    <row r="4" spans="1:19">
      <c r="A4" s="126"/>
      <c r="B4" s="127" t="s">
        <v>22</v>
      </c>
      <c r="C4" s="128"/>
      <c r="D4" s="129">
        <f>D5+D14+D25+D28</f>
        <v>1045</v>
      </c>
      <c r="E4" s="146">
        <f>(E5+E14+E25+E28)</f>
        <v>3015.03899469</v>
      </c>
      <c r="F4" s="147">
        <f>(F5+F14+F25+F28)</f>
        <v>555.195830519</v>
      </c>
      <c r="G4" s="129">
        <f>G5+G14+G25+G28</f>
        <v>642</v>
      </c>
      <c r="H4" s="146">
        <f>(H5+H14+H25+H28)</f>
        <v>1563.16609669</v>
      </c>
      <c r="I4" s="147">
        <f>(I5+I14+I25+I28)</f>
        <v>319.398119739</v>
      </c>
      <c r="J4" s="129">
        <f>J5+J14+J25+J28</f>
        <v>347</v>
      </c>
      <c r="K4" s="146">
        <f>(K5+K14+K25+K28)</f>
        <v>1186.806085</v>
      </c>
      <c r="L4" s="147">
        <f>(L5+L14+L25+L28)</f>
        <v>219.87901578</v>
      </c>
      <c r="M4" s="129">
        <f>M5+M14+M25+M28</f>
        <v>56</v>
      </c>
      <c r="N4" s="146">
        <f t="shared" ref="N4:S4" si="0">(N5+N14+N25+N28)</f>
        <v>101.644582</v>
      </c>
      <c r="O4" s="147">
        <f t="shared" si="0"/>
        <v>15.918775</v>
      </c>
      <c r="P4" s="160">
        <f t="shared" si="0"/>
        <v>93.55165678</v>
      </c>
      <c r="Q4" s="146">
        <f t="shared" si="0"/>
        <v>16.0034145</v>
      </c>
      <c r="R4" s="146">
        <f t="shared" si="0"/>
        <v>25.4071</v>
      </c>
      <c r="S4" s="147">
        <f t="shared" si="0"/>
        <v>420.23378762</v>
      </c>
    </row>
    <row r="5" spans="1:19">
      <c r="A5" s="126" t="s">
        <v>697</v>
      </c>
      <c r="B5" s="127" t="s">
        <v>698</v>
      </c>
      <c r="C5" s="128" t="s">
        <v>699</v>
      </c>
      <c r="D5" s="129">
        <f>D6+D7+D11</f>
        <v>551</v>
      </c>
      <c r="E5" s="146">
        <f>(E6+E7+E11)</f>
        <v>1697.11696829</v>
      </c>
      <c r="F5" s="147">
        <f>(F6+F7+F11)</f>
        <v>329.37019062</v>
      </c>
      <c r="G5" s="129">
        <f t="shared" ref="G5:M5" si="1">G6+G7+G11</f>
        <v>308</v>
      </c>
      <c r="H5" s="146">
        <f>(H6+H7+H11)</f>
        <v>776.01776729</v>
      </c>
      <c r="I5" s="147">
        <f>(I6+I7+I11)</f>
        <v>167.97001512</v>
      </c>
      <c r="J5" s="129">
        <f t="shared" si="1"/>
        <v>202</v>
      </c>
      <c r="K5" s="146">
        <f>(K6+K7+K11)</f>
        <v>813.462622</v>
      </c>
      <c r="L5" s="147">
        <f>(L6+L7+L11)</f>
        <v>151.6031005</v>
      </c>
      <c r="M5" s="129">
        <f t="shared" si="1"/>
        <v>41</v>
      </c>
      <c r="N5" s="146">
        <f t="shared" ref="N5:S5" si="2">(N6+N7+N11)</f>
        <v>61.445358</v>
      </c>
      <c r="O5" s="147">
        <f t="shared" si="2"/>
        <v>9.797075</v>
      </c>
      <c r="P5" s="160">
        <f t="shared" si="2"/>
        <v>65.16662</v>
      </c>
      <c r="Q5" s="146">
        <f t="shared" si="2"/>
        <v>12.267054</v>
      </c>
      <c r="R5" s="146">
        <f t="shared" si="2"/>
        <v>8.3214</v>
      </c>
      <c r="S5" s="147">
        <f t="shared" si="2"/>
        <v>243.61511662</v>
      </c>
    </row>
    <row r="6" spans="1:19">
      <c r="A6" s="130" t="s">
        <v>700</v>
      </c>
      <c r="B6" s="131" t="s">
        <v>355</v>
      </c>
      <c r="C6" s="132" t="s">
        <v>701</v>
      </c>
      <c r="D6" s="133">
        <f>'[1]1交通'!C6</f>
        <v>21</v>
      </c>
      <c r="E6" s="148">
        <f>('[1]1交通'!H6)/10000</f>
        <v>311.665878</v>
      </c>
      <c r="F6" s="149">
        <f>('[1]1交通'!J6)/10000</f>
        <v>65.7748</v>
      </c>
      <c r="G6" s="133">
        <f>'[1]1交通'!C15</f>
        <v>15</v>
      </c>
      <c r="H6" s="148">
        <f>('[1]1交通'!H15)/10000</f>
        <v>153.105878</v>
      </c>
      <c r="I6" s="149">
        <f>('[1]1交通'!J15)/10000</f>
        <v>37.0748</v>
      </c>
      <c r="J6" s="133">
        <f>'[1]1交通'!C16</f>
        <v>6</v>
      </c>
      <c r="K6" s="148">
        <f>('[1]1交通'!H16)/10000</f>
        <v>158.56</v>
      </c>
      <c r="L6" s="149">
        <f>('[1]1交通'!J16)/10000</f>
        <v>28.7</v>
      </c>
      <c r="M6" s="133">
        <v>0</v>
      </c>
      <c r="N6" s="148">
        <v>0</v>
      </c>
      <c r="O6" s="149">
        <v>0</v>
      </c>
      <c r="P6" s="161">
        <f>('[1]1交通'!L12)/10000</f>
        <v>18.32</v>
      </c>
      <c r="Q6" s="148">
        <v>0</v>
      </c>
      <c r="R6" s="148">
        <f>('[1]1交通'!L13)/10000</f>
        <v>5</v>
      </c>
      <c r="S6" s="149">
        <f>('[1]1交通'!L14)/10000</f>
        <v>42.4548</v>
      </c>
    </row>
    <row r="7" ht="28.5" spans="1:19">
      <c r="A7" s="130" t="s">
        <v>702</v>
      </c>
      <c r="B7" s="131" t="s">
        <v>703</v>
      </c>
      <c r="C7" s="132" t="s">
        <v>704</v>
      </c>
      <c r="D7" s="133">
        <f>SUM(D8:D10)</f>
        <v>440</v>
      </c>
      <c r="E7" s="148">
        <f>(SUM(E8:E10))</f>
        <v>1333.28796929</v>
      </c>
      <c r="F7" s="149">
        <f>(SUM(F8:F10))</f>
        <v>242.49434262</v>
      </c>
      <c r="G7" s="133">
        <f t="shared" ref="G7:M7" si="3">SUM(G8:G10)</f>
        <v>228</v>
      </c>
      <c r="H7" s="148">
        <f>(SUM(H8:H10))</f>
        <v>617.13848929</v>
      </c>
      <c r="I7" s="149">
        <f>(SUM(I8:I10))</f>
        <v>113.56236712</v>
      </c>
      <c r="J7" s="133">
        <f t="shared" si="3"/>
        <v>189</v>
      </c>
      <c r="K7" s="148">
        <f>(SUM(K8:K10))</f>
        <v>654.720422</v>
      </c>
      <c r="L7" s="149">
        <f>(SUM(L8:L10))</f>
        <v>120.3222005</v>
      </c>
      <c r="M7" s="133">
        <f t="shared" si="3"/>
        <v>23</v>
      </c>
      <c r="N7" s="148">
        <f t="shared" ref="N7:S7" si="4">(SUM(N8:N10))</f>
        <v>61.429058</v>
      </c>
      <c r="O7" s="149">
        <f t="shared" si="4"/>
        <v>8.609775</v>
      </c>
      <c r="P7" s="161">
        <f t="shared" si="4"/>
        <v>44.0314</v>
      </c>
      <c r="Q7" s="148">
        <f t="shared" si="4"/>
        <v>10.035304</v>
      </c>
      <c r="R7" s="148">
        <f t="shared" si="4"/>
        <v>1.0477</v>
      </c>
      <c r="S7" s="149">
        <f t="shared" si="4"/>
        <v>187.37993862</v>
      </c>
    </row>
    <row r="8" ht="28.5" spans="1:19">
      <c r="A8" s="134">
        <v>1</v>
      </c>
      <c r="B8" s="135" t="s">
        <v>376</v>
      </c>
      <c r="C8" s="136" t="s">
        <v>705</v>
      </c>
      <c r="D8" s="137">
        <f>'[1]2市政'!C6</f>
        <v>175</v>
      </c>
      <c r="E8" s="150">
        <f>('[1]2市政'!H6)/10000</f>
        <v>605.4033702</v>
      </c>
      <c r="F8" s="151">
        <f>('[1]2市政'!J6)/10000</f>
        <v>133.5850192</v>
      </c>
      <c r="G8" s="137">
        <f>'[1]2市政'!C21</f>
        <v>98</v>
      </c>
      <c r="H8" s="150">
        <f>('[1]2市政'!H21)/10000</f>
        <v>215.6892902</v>
      </c>
      <c r="I8" s="151">
        <f>('[1]2市政'!J21)/10000</f>
        <v>56.8593437</v>
      </c>
      <c r="J8" s="137">
        <f>'[1]2市政'!C22</f>
        <v>57</v>
      </c>
      <c r="K8" s="150">
        <f>('[1]2市政'!H22)/10000</f>
        <v>343.355022</v>
      </c>
      <c r="L8" s="151">
        <f>('[1]2市政'!J22)/10000</f>
        <v>72.1759005</v>
      </c>
      <c r="M8" s="137">
        <f>'[1]2市政'!C23</f>
        <v>20</v>
      </c>
      <c r="N8" s="150">
        <f>('[1]2市政'!H23)/10000</f>
        <v>46.359058</v>
      </c>
      <c r="O8" s="151">
        <f>('[1]2市政'!J23)/10000</f>
        <v>4.549775</v>
      </c>
      <c r="P8" s="162">
        <f>('[1]2市政'!L15)/10000</f>
        <v>6.2575</v>
      </c>
      <c r="Q8" s="150">
        <f>('[1]2市政'!L16)/10000</f>
        <v>1.1939</v>
      </c>
      <c r="R8" s="150">
        <f>('[1]2市政'!L17)/10000</f>
        <v>1.0477</v>
      </c>
      <c r="S8" s="151">
        <f>('[1]2市政'!L18+'[1]2市政'!L19+'[1]2市政'!L20)/10000</f>
        <v>125.0859192</v>
      </c>
    </row>
    <row r="9" spans="1:19">
      <c r="A9" s="130">
        <v>2</v>
      </c>
      <c r="B9" s="131" t="s">
        <v>435</v>
      </c>
      <c r="C9" s="132" t="s">
        <v>706</v>
      </c>
      <c r="D9" s="133">
        <f>'[1]3公交'!C6</f>
        <v>15</v>
      </c>
      <c r="E9" s="148">
        <f>('[1]3公交'!H6)/10000</f>
        <v>24.8909</v>
      </c>
      <c r="F9" s="149">
        <f>('[1]3公交'!J6)/10000</f>
        <v>4.0834</v>
      </c>
      <c r="G9" s="133">
        <f>'[1]3公交'!C14</f>
        <v>10</v>
      </c>
      <c r="H9" s="148">
        <f>('[1]3公交'!H14)/10000</f>
        <v>4.4089</v>
      </c>
      <c r="I9" s="149">
        <f>('[1]3公交'!J14)/10000</f>
        <v>1.579</v>
      </c>
      <c r="J9" s="133">
        <f>'[1]3公交'!C15</f>
        <v>3</v>
      </c>
      <c r="K9" s="148">
        <f>('[1]3公交'!H15)/10000</f>
        <v>20.412</v>
      </c>
      <c r="L9" s="149">
        <f>('[1]3公交'!J15)/10000</f>
        <v>2.4444</v>
      </c>
      <c r="M9" s="133">
        <f>'[1]3公交'!C16</f>
        <v>2</v>
      </c>
      <c r="N9" s="148">
        <f>('[1]3公交'!H16)/10000</f>
        <v>0.07</v>
      </c>
      <c r="O9" s="149">
        <f>('[1]3公交'!J16)/10000</f>
        <v>0.06</v>
      </c>
      <c r="P9" s="161">
        <f>('[1]3公交'!L10)/10000</f>
        <v>0.5236</v>
      </c>
      <c r="Q9" s="148">
        <v>0</v>
      </c>
      <c r="R9" s="148">
        <v>0</v>
      </c>
      <c r="S9" s="149">
        <f>('[1]3公交'!L11+'[1]3公交'!L12+'[1]3公交'!L13)/10000</f>
        <v>3.5598</v>
      </c>
    </row>
    <row r="10" ht="28.5" spans="1:19">
      <c r="A10" s="130">
        <v>3</v>
      </c>
      <c r="B10" s="135" t="s">
        <v>439</v>
      </c>
      <c r="C10" s="136" t="s">
        <v>707</v>
      </c>
      <c r="D10" s="138">
        <f>'[1]4土地整理'!C6</f>
        <v>250</v>
      </c>
      <c r="E10" s="152">
        <f>('[1]4土地整理'!H6)/10000</f>
        <v>702.99369909</v>
      </c>
      <c r="F10" s="153">
        <f>('[1]4土地整理'!J6)/10000</f>
        <v>104.82592342</v>
      </c>
      <c r="G10" s="137">
        <f>'[1]4土地整理'!C18</f>
        <v>120</v>
      </c>
      <c r="H10" s="150">
        <f>('[1]4土地整理'!H18)/10000</f>
        <v>397.04029909</v>
      </c>
      <c r="I10" s="149">
        <f>('[1]4土地整理'!J18)/10000</f>
        <v>55.12402342</v>
      </c>
      <c r="J10" s="133">
        <f>'[1]4土地整理'!C19</f>
        <v>129</v>
      </c>
      <c r="K10" s="148">
        <f>('[1]4土地整理'!H19)/10000</f>
        <v>290.9534</v>
      </c>
      <c r="L10" s="149">
        <f>('[1]4土地整理'!J19)/10000</f>
        <v>45.7019</v>
      </c>
      <c r="M10" s="133">
        <f>'[1]4土地整理'!C20</f>
        <v>1</v>
      </c>
      <c r="N10" s="148">
        <f>('[1]4土地整理'!H20)/10000</f>
        <v>15</v>
      </c>
      <c r="O10" s="149">
        <f>('[1]4土地整理'!J20)/10000</f>
        <v>4</v>
      </c>
      <c r="P10" s="161">
        <f>('[1]4土地整理'!L14)/10000</f>
        <v>37.2503</v>
      </c>
      <c r="Q10" s="148">
        <f>('[1]4土地整理'!L15)/10000</f>
        <v>8.841404</v>
      </c>
      <c r="R10" s="148">
        <v>0</v>
      </c>
      <c r="S10" s="149">
        <f>('[1]4土地整理'!L16+'[1]4土地整理'!L17)/10000</f>
        <v>58.73421942</v>
      </c>
    </row>
    <row r="11" ht="28.5" spans="1:19">
      <c r="A11" s="130" t="s">
        <v>708</v>
      </c>
      <c r="B11" s="131" t="s">
        <v>709</v>
      </c>
      <c r="C11" s="132" t="s">
        <v>710</v>
      </c>
      <c r="D11" s="133">
        <f>SUM(D12:D13)</f>
        <v>90</v>
      </c>
      <c r="E11" s="148">
        <f>(SUM(E12:E13))</f>
        <v>52.163121</v>
      </c>
      <c r="F11" s="149">
        <f>(SUM(F12:F13))</f>
        <v>21.101048</v>
      </c>
      <c r="G11" s="133">
        <f t="shared" ref="G11:M11" si="5">SUM(G12:G13)</f>
        <v>65</v>
      </c>
      <c r="H11" s="148">
        <f>(SUM(H12:H13))</f>
        <v>5.7734</v>
      </c>
      <c r="I11" s="149">
        <f>(SUM(I12:I13))</f>
        <v>17.332848</v>
      </c>
      <c r="J11" s="133">
        <f t="shared" si="5"/>
        <v>7</v>
      </c>
      <c r="K11" s="148">
        <f>(SUM(K12:K13))</f>
        <v>0.1822</v>
      </c>
      <c r="L11" s="149">
        <f>(SUM(L12:L13))</f>
        <v>2.5809</v>
      </c>
      <c r="M11" s="133">
        <f t="shared" si="5"/>
        <v>18</v>
      </c>
      <c r="N11" s="148">
        <f t="shared" ref="N11:S11" si="6">(SUM(N12:N13))</f>
        <v>0.0163</v>
      </c>
      <c r="O11" s="149">
        <f t="shared" si="6"/>
        <v>1.1873</v>
      </c>
      <c r="P11" s="161">
        <f t="shared" si="6"/>
        <v>2.81522</v>
      </c>
      <c r="Q11" s="148">
        <f t="shared" si="6"/>
        <v>2.23175</v>
      </c>
      <c r="R11" s="148">
        <f t="shared" si="6"/>
        <v>2.2737</v>
      </c>
      <c r="S11" s="149">
        <f t="shared" si="6"/>
        <v>13.780378</v>
      </c>
    </row>
    <row r="12" spans="1:19">
      <c r="A12" s="130">
        <v>1</v>
      </c>
      <c r="B12" s="135" t="s">
        <v>711</v>
      </c>
      <c r="C12" s="136" t="s">
        <v>712</v>
      </c>
      <c r="D12" s="138">
        <f>'[1]5园林'!C6</f>
        <v>76</v>
      </c>
      <c r="E12" s="152">
        <f>('[1]5园林'!H6)/10000</f>
        <v>46.433121</v>
      </c>
      <c r="F12" s="153">
        <f>('[1]5园林'!J6)/10000</f>
        <v>18.498548</v>
      </c>
      <c r="G12" s="137">
        <f>'[1]5园林'!C28</f>
        <v>53</v>
      </c>
      <c r="H12" s="150">
        <f>('[1]5园林'!H34)/10000</f>
        <v>0.1918</v>
      </c>
      <c r="I12" s="149">
        <f>('[1]5园林'!J28)/10000</f>
        <v>14.811248</v>
      </c>
      <c r="J12" s="133">
        <f>'[1]5园林'!C29</f>
        <v>5</v>
      </c>
      <c r="K12" s="148">
        <f>('[1]5园林'!H35)/10000</f>
        <v>0.0338</v>
      </c>
      <c r="L12" s="149">
        <f>('[1]5园林'!J29)/10000</f>
        <v>2.5</v>
      </c>
      <c r="M12" s="133">
        <f>'[1]5园林'!C30</f>
        <v>18</v>
      </c>
      <c r="N12" s="148">
        <f>('[1]5园林'!H36)/10000</f>
        <v>0.0163</v>
      </c>
      <c r="O12" s="149">
        <f>('[1]5园林'!J30)/10000</f>
        <v>1.1873</v>
      </c>
      <c r="P12" s="161">
        <f>('[1]5园林'!L18)/10000</f>
        <v>1.6212</v>
      </c>
      <c r="Q12" s="148">
        <f>('[1]5园林'!L19)/10000</f>
        <v>1.10087</v>
      </c>
      <c r="R12" s="148">
        <f>('[1]5园林'!L20)/10000</f>
        <v>2.2017</v>
      </c>
      <c r="S12" s="149">
        <f>('[1]5园林'!L21+'[1]5园林'!L22)/10000</f>
        <v>13.574778</v>
      </c>
    </row>
    <row r="13" ht="42.75" spans="1:19">
      <c r="A13" s="130">
        <v>2</v>
      </c>
      <c r="B13" s="135" t="s">
        <v>713</v>
      </c>
      <c r="C13" s="136" t="s">
        <v>714</v>
      </c>
      <c r="D13" s="138">
        <f>'[1]6亮化'!C6</f>
        <v>14</v>
      </c>
      <c r="E13" s="152">
        <f>('[1]6亮化'!H6)/10000</f>
        <v>5.73</v>
      </c>
      <c r="F13" s="153">
        <f>('[1]6亮化'!J6)/10000</f>
        <v>2.6025</v>
      </c>
      <c r="G13" s="137">
        <f>'[1]6亮化'!C22</f>
        <v>12</v>
      </c>
      <c r="H13" s="152">
        <f>('[1]6亮化'!H22)/10000</f>
        <v>5.5816</v>
      </c>
      <c r="I13" s="153">
        <f>('[1]6亮化'!J22)/10000</f>
        <v>2.5216</v>
      </c>
      <c r="J13" s="137">
        <f>'[1]6亮化'!C23</f>
        <v>2</v>
      </c>
      <c r="K13" s="152">
        <f>('[1]6亮化'!H23)/10000</f>
        <v>0.1484</v>
      </c>
      <c r="L13" s="153">
        <f>('[1]6亮化'!J23)/10000</f>
        <v>0.0809</v>
      </c>
      <c r="M13" s="133">
        <v>0</v>
      </c>
      <c r="N13" s="148">
        <v>0</v>
      </c>
      <c r="O13" s="149">
        <v>0</v>
      </c>
      <c r="P13" s="161">
        <f>('[1]6亮化'!L9)/10000</f>
        <v>1.19402</v>
      </c>
      <c r="Q13" s="148">
        <f>('[1]6亮化'!L10)/10000</f>
        <v>1.13088</v>
      </c>
      <c r="R13" s="148">
        <f>('[1]6亮化'!L11)/10000</f>
        <v>0.072</v>
      </c>
      <c r="S13" s="149">
        <f>('[1]6亮化'!L12+'[1]6亮化'!L13)/10000</f>
        <v>0.2056</v>
      </c>
    </row>
    <row r="14" spans="1:19">
      <c r="A14" s="126" t="s">
        <v>715</v>
      </c>
      <c r="B14" s="127" t="s">
        <v>716</v>
      </c>
      <c r="C14" s="128" t="s">
        <v>717</v>
      </c>
      <c r="D14" s="129">
        <f>D15+D20+D21</f>
        <v>414</v>
      </c>
      <c r="E14" s="146">
        <f>(E15+E20+E21)</f>
        <v>922.6477884</v>
      </c>
      <c r="F14" s="147">
        <f>(F15+F20+F21)</f>
        <v>167.742216899</v>
      </c>
      <c r="G14" s="129">
        <f>G15+G20+G21</f>
        <v>295</v>
      </c>
      <c r="H14" s="146">
        <f>(H15+H20+H21)</f>
        <v>679.2932944</v>
      </c>
      <c r="I14" s="147">
        <f>(I15+I20+I21)</f>
        <v>125.253404619</v>
      </c>
      <c r="J14" s="129">
        <f>J15+J20+J21</f>
        <v>112</v>
      </c>
      <c r="K14" s="146">
        <f>(K15+K20+K21)</f>
        <v>215.107384</v>
      </c>
      <c r="L14" s="147">
        <f>(L15+L20+L21)</f>
        <v>38.20589228</v>
      </c>
      <c r="M14" s="129">
        <f>M15+M20+M21</f>
        <v>7</v>
      </c>
      <c r="N14" s="146">
        <f t="shared" ref="N14:S14" si="7">(N15+N20+N21)</f>
        <v>28.2471</v>
      </c>
      <c r="O14" s="147">
        <f t="shared" si="7"/>
        <v>4.283</v>
      </c>
      <c r="P14" s="160">
        <f t="shared" si="7"/>
        <v>20.28155678</v>
      </c>
      <c r="Q14" s="146">
        <f t="shared" si="7"/>
        <v>3.5670175</v>
      </c>
      <c r="R14" s="146">
        <f t="shared" si="7"/>
        <v>3.3005</v>
      </c>
      <c r="S14" s="147">
        <f t="shared" si="7"/>
        <v>140.593271</v>
      </c>
    </row>
    <row r="15" spans="1:19">
      <c r="A15" s="130" t="s">
        <v>700</v>
      </c>
      <c r="B15" s="131" t="s">
        <v>718</v>
      </c>
      <c r="C15" s="132" t="s">
        <v>719</v>
      </c>
      <c r="D15" s="133">
        <f>SUM(D16:D19)</f>
        <v>313</v>
      </c>
      <c r="E15" s="148">
        <f>(SUM(E16:E19))</f>
        <v>121.808971</v>
      </c>
      <c r="F15" s="149">
        <f>(SUM(F16:F19))</f>
        <v>36.85472528</v>
      </c>
      <c r="G15" s="133">
        <f>SUM(G16:G19)</f>
        <v>231</v>
      </c>
      <c r="H15" s="148">
        <f>(SUM(H16:H19))</f>
        <v>87.129887</v>
      </c>
      <c r="I15" s="149">
        <f>(SUM(I16:I19))</f>
        <v>28.337413</v>
      </c>
      <c r="J15" s="133">
        <f>SUM(J16:J19)</f>
        <v>82</v>
      </c>
      <c r="K15" s="148">
        <f>(SUM(K16:K19))</f>
        <v>34.679084</v>
      </c>
      <c r="L15" s="149">
        <f>(SUM(L16:L19))</f>
        <v>8.51739228</v>
      </c>
      <c r="M15" s="133">
        <f>SUM(M16:M19)</f>
        <v>0</v>
      </c>
      <c r="N15" s="148">
        <f t="shared" ref="N15:S15" si="8">(SUM(N16:N19))</f>
        <v>0</v>
      </c>
      <c r="O15" s="149">
        <f t="shared" si="8"/>
        <v>0</v>
      </c>
      <c r="P15" s="161">
        <f t="shared" si="8"/>
        <v>13.98365678</v>
      </c>
      <c r="Q15" s="148">
        <f t="shared" si="8"/>
        <v>2.5670175</v>
      </c>
      <c r="R15" s="148">
        <f t="shared" si="8"/>
        <v>1.5367</v>
      </c>
      <c r="S15" s="149">
        <f t="shared" si="8"/>
        <v>18.767471</v>
      </c>
    </row>
    <row r="16" spans="1:19">
      <c r="A16" s="130">
        <v>1</v>
      </c>
      <c r="B16" s="131" t="s">
        <v>720</v>
      </c>
      <c r="C16" s="132" t="s">
        <v>721</v>
      </c>
      <c r="D16" s="138">
        <f>'[1]7智慧'!C6</f>
        <v>28</v>
      </c>
      <c r="E16" s="152">
        <f>('[1]7智慧'!H6)/10000</f>
        <v>18.728907</v>
      </c>
      <c r="F16" s="153">
        <f>('[1]7智慧'!J6)/10000</f>
        <v>5.56856</v>
      </c>
      <c r="G16" s="133">
        <f>'[1]7智慧'!C26</f>
        <v>20</v>
      </c>
      <c r="H16" s="148">
        <f>('[1]7智慧'!H26)/10000</f>
        <v>11.318107</v>
      </c>
      <c r="I16" s="149">
        <f>('[1]7智慧'!J26)/10000</f>
        <v>3.9244</v>
      </c>
      <c r="J16" s="133">
        <f>'[1]7智慧'!C27</f>
        <v>8</v>
      </c>
      <c r="K16" s="148">
        <f>('[1]7智慧'!H27)/10000</f>
        <v>7.4108</v>
      </c>
      <c r="L16" s="149">
        <f>('[1]7智慧'!J27)/10000</f>
        <v>1.64416</v>
      </c>
      <c r="M16" s="133">
        <v>0</v>
      </c>
      <c r="N16" s="148">
        <v>0</v>
      </c>
      <c r="O16" s="149">
        <v>0</v>
      </c>
      <c r="P16" s="161">
        <f>'[1]7智慧'!L20/10000</f>
        <v>2.7596</v>
      </c>
      <c r="Q16" s="148">
        <v>0</v>
      </c>
      <c r="R16" s="148">
        <f>'[1]7智慧'!L21/10000</f>
        <v>0.25</v>
      </c>
      <c r="S16" s="149">
        <f>('[1]7智慧'!L23+'[1]7智慧'!L24)/10000</f>
        <v>2.559</v>
      </c>
    </row>
    <row r="17" spans="1:19">
      <c r="A17" s="130">
        <v>2</v>
      </c>
      <c r="B17" s="131" t="s">
        <v>722</v>
      </c>
      <c r="C17" s="132" t="s">
        <v>723</v>
      </c>
      <c r="D17" s="133">
        <f>'[1]8医疗'!C6</f>
        <v>10</v>
      </c>
      <c r="E17" s="148">
        <f>('[1]8医疗'!H6)/10000</f>
        <v>17.671688</v>
      </c>
      <c r="F17" s="149">
        <f>('[1]8医疗'!J6)/10000</f>
        <v>8.444288</v>
      </c>
      <c r="G17" s="133">
        <f>'[1]8医疗'!C22</f>
        <v>6</v>
      </c>
      <c r="H17" s="148">
        <f>('[1]8医疗'!H22)/10000</f>
        <v>15.02906</v>
      </c>
      <c r="I17" s="149">
        <f>('[1]8医疗'!J22)/10000</f>
        <v>6.85786</v>
      </c>
      <c r="J17" s="133">
        <f>'[1]8医疗'!C23</f>
        <v>4</v>
      </c>
      <c r="K17" s="148">
        <f>('[1]8医疗'!H23)/10000</f>
        <v>2.642628</v>
      </c>
      <c r="L17" s="149">
        <f>('[1]8医疗'!J23)/10000</f>
        <v>1.586428</v>
      </c>
      <c r="M17" s="133">
        <v>0</v>
      </c>
      <c r="N17" s="148">
        <v>0</v>
      </c>
      <c r="O17" s="149">
        <v>0</v>
      </c>
      <c r="P17" s="161">
        <f>('[1]8医疗'!L9)/10000</f>
        <v>0.183894</v>
      </c>
      <c r="Q17" s="148">
        <f>('[1]8医疗'!L10)/10000</f>
        <v>0.238894</v>
      </c>
      <c r="R17" s="148">
        <f>('[1]8医疗'!L11)/10000</f>
        <v>1.2715</v>
      </c>
      <c r="S17" s="149">
        <f>('[1]8医疗'!L12+'[1]8医疗'!L13)/10000</f>
        <v>6.75</v>
      </c>
    </row>
    <row r="18" ht="28.5" spans="1:19">
      <c r="A18" s="130">
        <v>3</v>
      </c>
      <c r="B18" s="131" t="s">
        <v>724</v>
      </c>
      <c r="C18" s="132" t="s">
        <v>725</v>
      </c>
      <c r="D18" s="133">
        <f>'[1]9公共场所'!E6</f>
        <v>172</v>
      </c>
      <c r="E18" s="148">
        <f>('[1]9公共场所'!H6)/10000</f>
        <v>38.315574</v>
      </c>
      <c r="F18" s="149">
        <f>('[1]9公共场所'!J6)/10000</f>
        <v>14.718708</v>
      </c>
      <c r="G18" s="133">
        <f>'[1]9公共场所'!C26</f>
        <v>151</v>
      </c>
      <c r="H18" s="148">
        <f>('[1]9公共场所'!H26)/10000</f>
        <v>32.529518</v>
      </c>
      <c r="I18" s="149">
        <f>('[1]9公共场所'!J26)/10000</f>
        <v>13.237348</v>
      </c>
      <c r="J18" s="133">
        <f>'[1]9公共场所'!C27</f>
        <v>21</v>
      </c>
      <c r="K18" s="148">
        <f>('[1]9公共场所'!H27)/10000</f>
        <v>5.786056</v>
      </c>
      <c r="L18" s="149">
        <f>('[1]9公共场所'!J27)/10000</f>
        <v>1.48144</v>
      </c>
      <c r="M18" s="133">
        <v>0</v>
      </c>
      <c r="N18" s="148">
        <v>0</v>
      </c>
      <c r="O18" s="149">
        <v>0</v>
      </c>
      <c r="P18" s="161">
        <f>('[1]9公共场所'!L11)/10000</f>
        <v>2.9169935</v>
      </c>
      <c r="Q18" s="148">
        <f>('[1]9公共场所'!L12)/10000</f>
        <v>2.3281235</v>
      </c>
      <c r="R18" s="148">
        <f>('[1]9公共场所'!L13)/10000</f>
        <v>0.0152</v>
      </c>
      <c r="S18" s="149">
        <f>('[1]9公共场所'!L14+'[1]9公共场所'!L15)/10000</f>
        <v>9.458471</v>
      </c>
    </row>
    <row r="19" spans="1:19">
      <c r="A19" s="130">
        <v>4</v>
      </c>
      <c r="B19" s="131" t="s">
        <v>726</v>
      </c>
      <c r="C19" s="132" t="s">
        <v>727</v>
      </c>
      <c r="D19" s="133">
        <f>'[1]10教育'!D6</f>
        <v>103</v>
      </c>
      <c r="E19" s="148">
        <f>('[1]10教育'!H6)/10000</f>
        <v>47.092802</v>
      </c>
      <c r="F19" s="149">
        <f>('[1]10教育'!L6)/10000</f>
        <v>8.12316928</v>
      </c>
      <c r="G19" s="133">
        <f>'[1]10教育'!D7+'[1]10教育'!D10</f>
        <v>54</v>
      </c>
      <c r="H19" s="148">
        <f>('[1]10教育'!H8+'[1]10教育'!H10)/10000</f>
        <v>28.253202</v>
      </c>
      <c r="I19" s="149">
        <f>('[1]10教育'!J7+'[1]10教育'!J10+'[1]10教育'!J11)/10000</f>
        <v>4.317805</v>
      </c>
      <c r="J19" s="133">
        <f>'[1]10教育'!D8+'[1]10教育'!D9</f>
        <v>49</v>
      </c>
      <c r="K19" s="148">
        <f>('[1]10教育'!H7+'[1]10教育'!H9)/10000</f>
        <v>18.8396</v>
      </c>
      <c r="L19" s="149">
        <f>('[1]10教育'!J8+'[1]10教育'!J9)/10000</f>
        <v>3.80536428</v>
      </c>
      <c r="M19" s="133">
        <v>0</v>
      </c>
      <c r="N19" s="148">
        <v>0</v>
      </c>
      <c r="O19" s="149">
        <v>0</v>
      </c>
      <c r="P19" s="161">
        <f>('[1]10教育'!L6)/10000</f>
        <v>8.12316928</v>
      </c>
      <c r="Q19" s="148">
        <v>0</v>
      </c>
      <c r="R19" s="148">
        <v>0</v>
      </c>
      <c r="S19" s="149">
        <v>0</v>
      </c>
    </row>
    <row r="20" ht="28.5" spans="1:19">
      <c r="A20" s="130" t="s">
        <v>702</v>
      </c>
      <c r="B20" s="131" t="s">
        <v>728</v>
      </c>
      <c r="C20" s="132" t="s">
        <v>729</v>
      </c>
      <c r="D20" s="138">
        <f>'[1]11安居'!C6</f>
        <v>84</v>
      </c>
      <c r="E20" s="148">
        <f>('[1]11安居'!H6)/10000</f>
        <v>795.3930374</v>
      </c>
      <c r="F20" s="149">
        <f>('[1]11安居'!J6)/10000</f>
        <v>129.560791619</v>
      </c>
      <c r="G20" s="133">
        <f>'[1]11安居'!C25</f>
        <v>50</v>
      </c>
      <c r="H20" s="148">
        <f>('[1]11安居'!H25)/10000</f>
        <v>587.0515274</v>
      </c>
      <c r="I20" s="149">
        <f>('[1]11安居'!J25)/10000</f>
        <v>95.906191619</v>
      </c>
      <c r="J20" s="133">
        <f>'[1]11安居'!C26</f>
        <v>27</v>
      </c>
      <c r="K20" s="148">
        <f>('[1]11安居'!H26)/10000</f>
        <v>180.0944</v>
      </c>
      <c r="L20" s="149">
        <f>('[1]11安居'!J26)/10000</f>
        <v>29.3716</v>
      </c>
      <c r="M20" s="133">
        <f>'[1]11安居'!C27</f>
        <v>7</v>
      </c>
      <c r="N20" s="148">
        <f>('[1]11安居'!H27)/10000</f>
        <v>28.2471</v>
      </c>
      <c r="O20" s="149">
        <f>('[1]11安居'!J27)/10000</f>
        <v>4.283</v>
      </c>
      <c r="P20" s="161">
        <f>('[1]11安居'!L20)/10000</f>
        <v>5.0911</v>
      </c>
      <c r="Q20" s="148">
        <f>('[1]11安居'!L21)/10000</f>
        <v>1</v>
      </c>
      <c r="R20" s="148">
        <f>('[1]11安居'!L22)/10000</f>
        <v>1.7638</v>
      </c>
      <c r="S20" s="149">
        <f>('[1]11安居'!L23+'[1]11安居'!L24)/10000</f>
        <v>121.7059</v>
      </c>
    </row>
    <row r="21" spans="1:19">
      <c r="A21" s="130" t="s">
        <v>708</v>
      </c>
      <c r="B21" s="131" t="s">
        <v>730</v>
      </c>
      <c r="C21" s="132" t="s">
        <v>731</v>
      </c>
      <c r="D21" s="133">
        <f>SUM(D22:D24)</f>
        <v>17</v>
      </c>
      <c r="E21" s="148">
        <f>(SUM(E22:E24))</f>
        <v>5.44578</v>
      </c>
      <c r="F21" s="149">
        <f>(SUM(F22:F24))</f>
        <v>1.3267</v>
      </c>
      <c r="G21" s="133">
        <f>SUM(G22:G24)</f>
        <v>14</v>
      </c>
      <c r="H21" s="148">
        <f>(SUM(H22:H24))</f>
        <v>5.11188</v>
      </c>
      <c r="I21" s="149">
        <f>(SUM(I22:I24))</f>
        <v>1.0098</v>
      </c>
      <c r="J21" s="133">
        <f>SUM(J22:J24)</f>
        <v>3</v>
      </c>
      <c r="K21" s="148">
        <f>(SUM(K22:K24))</f>
        <v>0.3339</v>
      </c>
      <c r="L21" s="149">
        <f>(SUM(L22:L24))</f>
        <v>0.3169</v>
      </c>
      <c r="M21" s="133">
        <f>SUM(M22:M24)</f>
        <v>0</v>
      </c>
      <c r="N21" s="148">
        <f t="shared" ref="N21:S21" si="9">(SUM(N22:N24))</f>
        <v>0</v>
      </c>
      <c r="O21" s="149">
        <f t="shared" si="9"/>
        <v>0</v>
      </c>
      <c r="P21" s="161">
        <f t="shared" si="9"/>
        <v>1.2068</v>
      </c>
      <c r="Q21" s="148">
        <f t="shared" si="9"/>
        <v>0</v>
      </c>
      <c r="R21" s="148">
        <f t="shared" si="9"/>
        <v>0</v>
      </c>
      <c r="S21" s="149">
        <f t="shared" si="9"/>
        <v>0.1199</v>
      </c>
    </row>
    <row r="22" ht="28.5" spans="1:19">
      <c r="A22" s="130">
        <v>1</v>
      </c>
      <c r="B22" s="135" t="s">
        <v>732</v>
      </c>
      <c r="C22" s="136" t="s">
        <v>733</v>
      </c>
      <c r="D22" s="137">
        <f>'[1]12地灾'!C6</f>
        <v>9</v>
      </c>
      <c r="E22" s="150">
        <f>('[1]12地灾'!H6)/10000</f>
        <v>0.708</v>
      </c>
      <c r="F22" s="151">
        <f>('[1]12地灾'!J6)/10000</f>
        <v>0.5629</v>
      </c>
      <c r="G22" s="137">
        <f>'[1]12地灾'!C8</f>
        <v>9</v>
      </c>
      <c r="H22" s="150">
        <f>('[1]12地灾'!H6)/10000</f>
        <v>0.708</v>
      </c>
      <c r="I22" s="149">
        <f>('[1]12地灾'!L8)/10000</f>
        <v>0.5629</v>
      </c>
      <c r="J22" s="133">
        <v>0</v>
      </c>
      <c r="K22" s="148">
        <v>0</v>
      </c>
      <c r="L22" s="149">
        <v>0</v>
      </c>
      <c r="M22" s="133">
        <v>0</v>
      </c>
      <c r="N22" s="148">
        <v>0</v>
      </c>
      <c r="O22" s="149">
        <v>0</v>
      </c>
      <c r="P22" s="161">
        <f>('[1]12地灾'!L7)/10000</f>
        <v>0.5629</v>
      </c>
      <c r="Q22" s="148">
        <v>0</v>
      </c>
      <c r="R22" s="148">
        <v>0</v>
      </c>
      <c r="S22" s="149">
        <v>0</v>
      </c>
    </row>
    <row r="23" ht="42.75" spans="1:19">
      <c r="A23" s="130">
        <v>2</v>
      </c>
      <c r="B23" s="135" t="s">
        <v>734</v>
      </c>
      <c r="C23" s="136" t="s">
        <v>735</v>
      </c>
      <c r="D23" s="138">
        <f>'[1]13人防避难'!C6</f>
        <v>5</v>
      </c>
      <c r="E23" s="152">
        <f>('[1]13人防避难'!H6)/10000</f>
        <v>0.4585</v>
      </c>
      <c r="F23" s="153">
        <f>('[1]13人防避难'!J6)/10000</f>
        <v>0.4203</v>
      </c>
      <c r="G23" s="138">
        <f>'[1]13人防避难'!C9</f>
        <v>3</v>
      </c>
      <c r="H23" s="150">
        <f>('[1]13人防避难'!H9)/10000</f>
        <v>0.333</v>
      </c>
      <c r="I23" s="151">
        <f>('[1]13人防避难'!J9)/10000</f>
        <v>0.3</v>
      </c>
      <c r="J23" s="138">
        <f>'[1]13人防避难'!C10</f>
        <v>2</v>
      </c>
      <c r="K23" s="152">
        <f>('[1]13人防避难'!H10)/10000</f>
        <v>0.1255</v>
      </c>
      <c r="L23" s="153">
        <f>('[1]13人防避难'!J10)/10000</f>
        <v>0.1203</v>
      </c>
      <c r="M23" s="133">
        <v>0</v>
      </c>
      <c r="N23" s="148">
        <v>0</v>
      </c>
      <c r="O23" s="149">
        <v>0</v>
      </c>
      <c r="P23" s="161">
        <f>('[1]13人防避难'!L6)/10000</f>
        <v>0.4203</v>
      </c>
      <c r="Q23" s="148">
        <v>0</v>
      </c>
      <c r="R23" s="148">
        <v>0</v>
      </c>
      <c r="S23" s="149">
        <v>0</v>
      </c>
    </row>
    <row r="24" ht="28.5" spans="1:19">
      <c r="A24" s="130">
        <v>3</v>
      </c>
      <c r="B24" s="135" t="s">
        <v>736</v>
      </c>
      <c r="C24" s="136" t="s">
        <v>737</v>
      </c>
      <c r="D24" s="137">
        <f>'[1]14粮食'!C6</f>
        <v>3</v>
      </c>
      <c r="E24" s="150">
        <f>('[1]14粮食'!H6)/10000</f>
        <v>4.27928</v>
      </c>
      <c r="F24" s="151">
        <f>('[1]14粮食'!J6)/10000</f>
        <v>0.3435</v>
      </c>
      <c r="G24" s="138">
        <f>'[1]14粮食'!C11</f>
        <v>2</v>
      </c>
      <c r="H24" s="152">
        <f>('[1]14粮食'!H11)/10000</f>
        <v>4.07088</v>
      </c>
      <c r="I24" s="153">
        <f>('[1]14粮食'!J11)/10000</f>
        <v>0.1469</v>
      </c>
      <c r="J24" s="138">
        <f>'[1]14粮食'!C12</f>
        <v>1</v>
      </c>
      <c r="K24" s="152">
        <f>('[1]14粮食'!H12)/10000</f>
        <v>0.2084</v>
      </c>
      <c r="L24" s="153">
        <f>('[1]14粮食'!J12)/10000</f>
        <v>0.1966</v>
      </c>
      <c r="M24" s="133">
        <v>0</v>
      </c>
      <c r="N24" s="148">
        <v>0</v>
      </c>
      <c r="O24" s="149">
        <v>0</v>
      </c>
      <c r="P24" s="161">
        <f>('[1]14粮食'!L7)/10000</f>
        <v>0.2236</v>
      </c>
      <c r="Q24" s="148">
        <f>('[1]14粮食'!L8)/10000</f>
        <v>0</v>
      </c>
      <c r="R24" s="148">
        <f>('[1]14粮食'!L9)/10000</f>
        <v>0</v>
      </c>
      <c r="S24" s="149">
        <f>('[1]14粮食'!L10)/10000</f>
        <v>0.1199</v>
      </c>
    </row>
    <row r="25" spans="1:19">
      <c r="A25" s="126" t="s">
        <v>738</v>
      </c>
      <c r="B25" s="127" t="s">
        <v>739</v>
      </c>
      <c r="C25" s="128" t="s">
        <v>740</v>
      </c>
      <c r="D25" s="129">
        <f>SUM(D26:D27)</f>
        <v>37</v>
      </c>
      <c r="E25" s="146">
        <f>(SUM(E26:E27))</f>
        <v>185.131879</v>
      </c>
      <c r="F25" s="147">
        <f>(SUM(F26:F27))</f>
        <v>26.422443</v>
      </c>
      <c r="G25" s="129">
        <f>SUM(G26:G27)</f>
        <v>18</v>
      </c>
      <c r="H25" s="146">
        <f>(SUM(H26:H27))</f>
        <v>5.1379</v>
      </c>
      <c r="I25" s="147">
        <f>(SUM(I26:I27))</f>
        <v>10.1744</v>
      </c>
      <c r="J25" s="129">
        <f>SUM(J26:J27)</f>
        <v>12</v>
      </c>
      <c r="K25" s="146">
        <f>(SUM(K26:K27))</f>
        <v>114.825579</v>
      </c>
      <c r="L25" s="147">
        <f>(SUM(L26:L27))</f>
        <v>15.609343</v>
      </c>
      <c r="M25" s="129">
        <f>SUM(M26:M27)</f>
        <v>7</v>
      </c>
      <c r="N25" s="146">
        <f t="shared" ref="N25:S25" si="10">(SUM(N26:N27))</f>
        <v>0</v>
      </c>
      <c r="O25" s="147">
        <f t="shared" si="10"/>
        <v>0.6387</v>
      </c>
      <c r="P25" s="160">
        <f t="shared" si="10"/>
        <v>4.0268</v>
      </c>
      <c r="Q25" s="146">
        <f t="shared" si="10"/>
        <v>0.169343</v>
      </c>
      <c r="R25" s="146">
        <f t="shared" si="10"/>
        <v>13.7152</v>
      </c>
      <c r="S25" s="147">
        <f t="shared" si="10"/>
        <v>8.5111</v>
      </c>
    </row>
    <row r="26" spans="1:19">
      <c r="A26" s="130" t="s">
        <v>700</v>
      </c>
      <c r="B26" s="131" t="s">
        <v>741</v>
      </c>
      <c r="C26" s="132" t="s">
        <v>742</v>
      </c>
      <c r="D26" s="133">
        <f>'[1]15防洪'!C6</f>
        <v>22</v>
      </c>
      <c r="E26" s="148">
        <f>('[1]15防洪'!H6)/10000</f>
        <v>160.7569</v>
      </c>
      <c r="F26" s="149">
        <f>('[1]15防洪'!J6)/10000</f>
        <v>20.8787</v>
      </c>
      <c r="G26" s="133">
        <f>'[1]15防洪'!C10</f>
        <v>8</v>
      </c>
      <c r="H26" s="148">
        <f>('[1]15防洪'!H9)/10000</f>
        <v>0</v>
      </c>
      <c r="I26" s="149">
        <f>('[1]15防洪'!J10)/10000</f>
        <v>8.31</v>
      </c>
      <c r="J26" s="133">
        <f>'[1]15防洪'!C11</f>
        <v>7</v>
      </c>
      <c r="K26" s="148">
        <f>('[1]15防洪'!H10)/10000</f>
        <v>95.5885</v>
      </c>
      <c r="L26" s="149">
        <f>('[1]15防洪'!J11)/10000</f>
        <v>11.93</v>
      </c>
      <c r="M26" s="133">
        <f>'[1]15防洪'!C12</f>
        <v>7</v>
      </c>
      <c r="N26" s="148">
        <v>0</v>
      </c>
      <c r="O26" s="149">
        <f>('[1]15防洪'!J12)/10000</f>
        <v>0.6387</v>
      </c>
      <c r="P26" s="161">
        <f>('[1]15防洪'!L8)/10000</f>
        <v>3.0268</v>
      </c>
      <c r="Q26" s="148">
        <v>0</v>
      </c>
      <c r="R26" s="148">
        <f>('[1]15防洪'!L7)/10000</f>
        <v>12.7992</v>
      </c>
      <c r="S26" s="149">
        <f>'[1]15防洪'!L9/10000</f>
        <v>5.0527</v>
      </c>
    </row>
    <row r="27" spans="1:19">
      <c r="A27" s="130" t="s">
        <v>702</v>
      </c>
      <c r="B27" s="131" t="s">
        <v>743</v>
      </c>
      <c r="C27" s="132" t="s">
        <v>744</v>
      </c>
      <c r="D27" s="133">
        <f>'[1]16环境'!C6</f>
        <v>15</v>
      </c>
      <c r="E27" s="148">
        <f>('[1]16环境'!H6)/10000</f>
        <v>24.374979</v>
      </c>
      <c r="F27" s="149">
        <f>('[1]16环境'!J6)/10000</f>
        <v>5.543743</v>
      </c>
      <c r="G27" s="133">
        <f>'[1]16环境'!C17</f>
        <v>10</v>
      </c>
      <c r="H27" s="148">
        <f>('[1]16环境'!H17)/10000</f>
        <v>5.1379</v>
      </c>
      <c r="I27" s="149">
        <f>('[1]16环境'!J17)/10000</f>
        <v>1.8644</v>
      </c>
      <c r="J27" s="133">
        <f>'[1]16环境'!C18</f>
        <v>5</v>
      </c>
      <c r="K27" s="148">
        <f>('[1]16环境'!H18)/10000</f>
        <v>19.237079</v>
      </c>
      <c r="L27" s="149">
        <f>('[1]16环境'!J18)/10000</f>
        <v>3.679343</v>
      </c>
      <c r="M27" s="133">
        <v>0</v>
      </c>
      <c r="N27" s="148">
        <v>0</v>
      </c>
      <c r="O27" s="149">
        <v>0</v>
      </c>
      <c r="P27" s="161">
        <f>('[1]16环境'!L11)/10000</f>
        <v>1</v>
      </c>
      <c r="Q27" s="148">
        <f>('[1]16环境'!L12)/10000</f>
        <v>0.169343</v>
      </c>
      <c r="R27" s="148">
        <f>('[1]16环境'!L13)/10000</f>
        <v>0.916</v>
      </c>
      <c r="S27" s="149">
        <f>('[1]16环境'!L14+'[1]16环境'!L15+'[1]16环境'!L16)/10000</f>
        <v>3.4584</v>
      </c>
    </row>
    <row r="28" spans="1:19">
      <c r="A28" s="126" t="s">
        <v>745</v>
      </c>
      <c r="B28" s="127" t="s">
        <v>746</v>
      </c>
      <c r="C28" s="128" t="s">
        <v>747</v>
      </c>
      <c r="D28" s="129">
        <f>SUM(D29:D30)</f>
        <v>43</v>
      </c>
      <c r="E28" s="146">
        <f>(SUM(E29:E30))</f>
        <v>210.142359</v>
      </c>
      <c r="F28" s="147">
        <f>(SUM(F29:F30))</f>
        <v>31.66098</v>
      </c>
      <c r="G28" s="129">
        <f>SUM(G29:G30)</f>
        <v>21</v>
      </c>
      <c r="H28" s="146">
        <f>(SUM(H29:H30))</f>
        <v>102.717135</v>
      </c>
      <c r="I28" s="147">
        <f>(SUM(I29:I30))</f>
        <v>16.0003</v>
      </c>
      <c r="J28" s="129">
        <f>SUM(J29:J30)</f>
        <v>21</v>
      </c>
      <c r="K28" s="146">
        <f>(SUM(K29:K30))</f>
        <v>43.4105</v>
      </c>
      <c r="L28" s="147">
        <f>(SUM(L29:L30))</f>
        <v>14.46068</v>
      </c>
      <c r="M28" s="129">
        <f>SUM(M29:M30)</f>
        <v>1</v>
      </c>
      <c r="N28" s="146">
        <f t="shared" ref="N28:S28" si="11">(SUM(N29:N30))</f>
        <v>11.952124</v>
      </c>
      <c r="O28" s="147">
        <f t="shared" si="11"/>
        <v>1.2</v>
      </c>
      <c r="P28" s="160">
        <f t="shared" si="11"/>
        <v>4.07668</v>
      </c>
      <c r="Q28" s="146">
        <f t="shared" si="11"/>
        <v>0</v>
      </c>
      <c r="R28" s="146">
        <f t="shared" si="11"/>
        <v>0.07</v>
      </c>
      <c r="S28" s="147">
        <f t="shared" si="11"/>
        <v>27.5143</v>
      </c>
    </row>
    <row r="29" ht="28.5" spans="1:19">
      <c r="A29" s="130" t="s">
        <v>700</v>
      </c>
      <c r="B29" s="135" t="s">
        <v>748</v>
      </c>
      <c r="C29" s="136" t="s">
        <v>749</v>
      </c>
      <c r="D29" s="137">
        <f>'[1]17园区'!C6</f>
        <v>26</v>
      </c>
      <c r="E29" s="150">
        <f>('[1]17园区'!H6)/10000</f>
        <v>116.012324</v>
      </c>
      <c r="F29" s="151">
        <f>('[1]17园区'!J6)/10000</f>
        <v>13.8771</v>
      </c>
      <c r="G29" s="137">
        <f>'[1]17园区'!C15</f>
        <v>13</v>
      </c>
      <c r="H29" s="150">
        <f>('[1]17园区'!H15)/10000</f>
        <v>61.8511</v>
      </c>
      <c r="I29" s="149">
        <f>('[1]17园区'!J15)/10000</f>
        <v>4.57</v>
      </c>
      <c r="J29" s="133">
        <f>'[1]17园区'!C16</f>
        <v>12</v>
      </c>
      <c r="K29" s="148">
        <f>('[1]17园区'!H16)/10000</f>
        <v>42.2091</v>
      </c>
      <c r="L29" s="149">
        <f>('[1]17园区'!J16)/10000</f>
        <v>8.1071</v>
      </c>
      <c r="M29" s="133">
        <f>'[1]17园区'!C17</f>
        <v>1</v>
      </c>
      <c r="N29" s="148">
        <f>('[1]17园区'!H17)/10000</f>
        <v>11.952124</v>
      </c>
      <c r="O29" s="149">
        <f>('[1]17园区'!J17)/10000</f>
        <v>1.2</v>
      </c>
      <c r="P29" s="161">
        <f>('[1]17园区'!L12)/10000</f>
        <v>3.3</v>
      </c>
      <c r="Q29" s="148">
        <v>0</v>
      </c>
      <c r="R29" s="148">
        <v>0</v>
      </c>
      <c r="S29" s="149">
        <f>('[1]17园区'!L13+'[1]17园区'!L14)/10000</f>
        <v>10.5771</v>
      </c>
    </row>
    <row r="30" ht="29.25" spans="1:19">
      <c r="A30" s="139" t="s">
        <v>702</v>
      </c>
      <c r="B30" s="140" t="s">
        <v>750</v>
      </c>
      <c r="C30" s="141" t="s">
        <v>751</v>
      </c>
      <c r="D30" s="142">
        <f>'[1]18文旅'!C6</f>
        <v>17</v>
      </c>
      <c r="E30" s="154">
        <f>('[1]18文旅'!H6)/10000</f>
        <v>94.130035</v>
      </c>
      <c r="F30" s="155">
        <f>('[1]18文旅'!J6)/10000</f>
        <v>17.78388</v>
      </c>
      <c r="G30" s="142">
        <f>'[1]18文旅'!C23</f>
        <v>8</v>
      </c>
      <c r="H30" s="154">
        <f>('[1]18文旅'!H24)/10000</f>
        <v>40.866035</v>
      </c>
      <c r="I30" s="156">
        <f>('[1]18文旅'!J23)/10000</f>
        <v>11.4303</v>
      </c>
      <c r="J30" s="157">
        <f>'[1]18文旅'!C24</f>
        <v>9</v>
      </c>
      <c r="K30" s="158">
        <f>('[1]18文旅'!H25)/10000</f>
        <v>1.2014</v>
      </c>
      <c r="L30" s="156">
        <f>('[1]18文旅'!J24)/10000</f>
        <v>6.35358</v>
      </c>
      <c r="M30" s="157">
        <v>0</v>
      </c>
      <c r="N30" s="158">
        <v>0</v>
      </c>
      <c r="O30" s="156">
        <v>0</v>
      </c>
      <c r="P30" s="163">
        <f>'[1]18文旅'!L12/10000</f>
        <v>0.77668</v>
      </c>
      <c r="Q30" s="158">
        <f>('[1]18文旅'!L13)/10000</f>
        <v>0</v>
      </c>
      <c r="R30" s="158">
        <f>('[1]18文旅'!L14)/10000</f>
        <v>0.07</v>
      </c>
      <c r="S30" s="156">
        <f>('[1]18文旅'!L15+'[1]18文旅'!L16)/10000</f>
        <v>16.9372</v>
      </c>
    </row>
  </sheetData>
  <mergeCells count="3">
    <mergeCell ref="A1:S1"/>
    <mergeCell ref="R2:S2"/>
    <mergeCell ref="A3:B3"/>
  </mergeCells>
  <pageMargins left="0.707638888888889" right="0.707638888888889" top="0.747916666666667" bottom="0.747916666666667" header="0.313888888888889" footer="0.313888888888889"/>
  <pageSetup paperSize="9" scale="60"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G31"/>
  <sheetViews>
    <sheetView view="pageBreakPreview" zoomScale="70" zoomScaleNormal="60" zoomScaleSheetLayoutView="70" workbookViewId="0">
      <pane xSplit="10" ySplit="6" topLeftCell="K7" activePane="bottomRight" state="frozen"/>
      <selection/>
      <selection pane="topRight"/>
      <selection pane="bottomLeft"/>
      <selection pane="bottomRight" activeCell="AC6" sqref="AC6:AD6"/>
    </sheetView>
  </sheetViews>
  <sheetFormatPr defaultColWidth="9" defaultRowHeight="14.25"/>
  <cols>
    <col min="1" max="1" width="11.5" style="75" customWidth="true"/>
    <col min="2" max="2" width="10.125" style="76" customWidth="true"/>
    <col min="3" max="3" width="10.125" style="75" customWidth="true"/>
    <col min="4" max="4" width="10.125" style="77" customWidth="true"/>
    <col min="5" max="6" width="10.125" style="76" hidden="true" customWidth="true"/>
    <col min="7" max="7" width="20.625" style="76" hidden="true" customWidth="true"/>
    <col min="8" max="10" width="14.625" style="78" customWidth="true"/>
    <col min="11" max="11" width="13.875" style="76" customWidth="true"/>
    <col min="12" max="12" width="14.625" style="78" customWidth="true"/>
    <col min="13" max="14" width="14.625" style="78" hidden="true" customWidth="true"/>
    <col min="15" max="15" width="9.125" style="78" customWidth="true"/>
    <col min="16" max="16" width="12.625" style="79" hidden="true" customWidth="true"/>
    <col min="17" max="17" width="14.625" style="78" hidden="true" customWidth="true"/>
    <col min="18" max="18" width="10.125" style="78" customWidth="true"/>
    <col min="19" max="19" width="9.25" style="78" customWidth="true"/>
    <col min="20" max="20" width="8.375" style="78" customWidth="true"/>
    <col min="21" max="21" width="10.5" style="78" customWidth="true"/>
    <col min="22" max="22" width="14.625" style="78" customWidth="true"/>
    <col min="23" max="23" width="14.75" style="78" customWidth="true"/>
    <col min="24" max="24" width="12.25" style="78" customWidth="true"/>
    <col min="25" max="25" width="9.125" style="78" customWidth="true"/>
    <col min="26" max="26" width="12.25" style="78" customWidth="true"/>
    <col min="27" max="28" width="14.625" style="78" customWidth="true"/>
    <col min="29" max="29" width="7.125" style="75" customWidth="true"/>
    <col min="30" max="30" width="7.25" style="75" customWidth="true"/>
    <col min="31" max="32" width="10.75" style="76" hidden="true" customWidth="true"/>
    <col min="33" max="33" width="9" style="76" hidden="true" customWidth="true"/>
    <col min="34" max="16384" width="9" style="76"/>
  </cols>
  <sheetData>
    <row r="1" spans="1:1">
      <c r="A1" s="76"/>
    </row>
    <row r="2" ht="56.25" customHeight="true" spans="1:30">
      <c r="A2" s="80" t="s">
        <v>752</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row>
    <row r="3" ht="21" customHeight="true" spans="1:30">
      <c r="A3" s="76"/>
      <c r="C3" s="76"/>
      <c r="D3" s="76"/>
      <c r="Q3" s="73" t="s">
        <v>2</v>
      </c>
      <c r="R3" s="73"/>
      <c r="S3" s="73"/>
      <c r="T3" s="73"/>
      <c r="U3" s="73"/>
      <c r="V3" s="73"/>
      <c r="W3" s="73"/>
      <c r="X3" s="73"/>
      <c r="Y3" s="73"/>
      <c r="Z3" s="73"/>
      <c r="AA3" s="73"/>
      <c r="AB3" s="111" t="s">
        <v>753</v>
      </c>
      <c r="AC3" s="111"/>
      <c r="AD3" s="111"/>
    </row>
    <row r="4" s="73" customFormat="true" ht="24.75" customHeight="true" spans="1:30">
      <c r="A4" s="81" t="s">
        <v>3</v>
      </c>
      <c r="B4" s="81" t="s">
        <v>4</v>
      </c>
      <c r="C4" s="81" t="s">
        <v>754</v>
      </c>
      <c r="D4" s="81" t="s">
        <v>755</v>
      </c>
      <c r="E4" s="81" t="s">
        <v>7</v>
      </c>
      <c r="F4" s="81" t="s">
        <v>8</v>
      </c>
      <c r="G4" s="81" t="s">
        <v>9</v>
      </c>
      <c r="H4" s="91" t="s">
        <v>756</v>
      </c>
      <c r="I4" s="93"/>
      <c r="J4" s="93"/>
      <c r="K4" s="93"/>
      <c r="L4" s="93"/>
      <c r="M4" s="93"/>
      <c r="N4" s="93"/>
      <c r="O4" s="95"/>
      <c r="P4" s="92"/>
      <c r="Q4" s="92"/>
      <c r="R4" s="93" t="s">
        <v>757</v>
      </c>
      <c r="S4" s="93"/>
      <c r="T4" s="95"/>
      <c r="U4" s="107" t="s">
        <v>30</v>
      </c>
      <c r="V4" s="107" t="s">
        <v>758</v>
      </c>
      <c r="W4" s="107" t="s">
        <v>392</v>
      </c>
      <c r="X4" s="107" t="s">
        <v>759</v>
      </c>
      <c r="Y4" s="107" t="s">
        <v>479</v>
      </c>
      <c r="Z4" s="107" t="s">
        <v>760</v>
      </c>
      <c r="AA4" s="107" t="s">
        <v>761</v>
      </c>
      <c r="AB4" s="107" t="s">
        <v>762</v>
      </c>
      <c r="AC4" s="105" t="s">
        <v>763</v>
      </c>
      <c r="AD4" s="105" t="s">
        <v>764</v>
      </c>
    </row>
    <row r="5" s="73" customFormat="true" ht="60" customHeight="true" spans="1:30">
      <c r="A5" s="81"/>
      <c r="B5" s="81"/>
      <c r="C5" s="81"/>
      <c r="D5" s="81"/>
      <c r="E5" s="81"/>
      <c r="F5" s="81"/>
      <c r="G5" s="81"/>
      <c r="H5" s="92" t="s">
        <v>13</v>
      </c>
      <c r="I5" s="92" t="s">
        <v>765</v>
      </c>
      <c r="J5" s="94" t="s">
        <v>766</v>
      </c>
      <c r="K5" s="94" t="s">
        <v>16</v>
      </c>
      <c r="L5" s="94" t="s">
        <v>767</v>
      </c>
      <c r="M5" s="94" t="s">
        <v>768</v>
      </c>
      <c r="N5" s="94" t="s">
        <v>19</v>
      </c>
      <c r="O5" s="94" t="s">
        <v>769</v>
      </c>
      <c r="P5" s="94" t="s">
        <v>20</v>
      </c>
      <c r="Q5" s="94" t="s">
        <v>770</v>
      </c>
      <c r="R5" s="105" t="s">
        <v>25</v>
      </c>
      <c r="S5" s="105" t="s">
        <v>78</v>
      </c>
      <c r="T5" s="105" t="s">
        <v>696</v>
      </c>
      <c r="U5" s="108"/>
      <c r="V5" s="108"/>
      <c r="W5" s="108"/>
      <c r="X5" s="108"/>
      <c r="Y5" s="108"/>
      <c r="Z5" s="108"/>
      <c r="AA5" s="108"/>
      <c r="AB5" s="108"/>
      <c r="AC5" s="105"/>
      <c r="AD5" s="105"/>
    </row>
    <row r="6" s="73" customFormat="true" ht="60" customHeight="true" spans="1:33">
      <c r="A6" s="82" t="s">
        <v>22</v>
      </c>
      <c r="B6" s="82"/>
      <c r="C6" s="83">
        <f>SUM(C7:C24)</f>
        <v>1045</v>
      </c>
      <c r="D6" s="83" t="e">
        <f>SUM(D7:D24)</f>
        <v>#REF!</v>
      </c>
      <c r="E6" s="83"/>
      <c r="F6" s="83"/>
      <c r="G6" s="83"/>
      <c r="H6" s="83" t="e">
        <f>SUM(H7:H24)</f>
        <v>#REF!</v>
      </c>
      <c r="I6" s="83">
        <f t="shared" ref="I6:P6" si="0">SUM(I7:I24)</f>
        <v>3229282.805857</v>
      </c>
      <c r="J6" s="83">
        <f t="shared" si="0"/>
        <v>5553027.30519</v>
      </c>
      <c r="K6" s="83" t="e">
        <f t="shared" si="0"/>
        <v>#REF!</v>
      </c>
      <c r="L6" s="83" t="e">
        <f t="shared" si="0"/>
        <v>#REF!</v>
      </c>
      <c r="M6" s="96"/>
      <c r="N6" s="96"/>
      <c r="O6" s="97" t="e">
        <f>L6/J6</f>
        <v>#REF!</v>
      </c>
      <c r="P6" s="83">
        <f t="shared" si="0"/>
        <v>965055.6422</v>
      </c>
      <c r="Q6" s="106">
        <f>P6/J6</f>
        <v>0.173789104422021</v>
      </c>
      <c r="R6" s="89">
        <f>SUM(R7:R24)</f>
        <v>541</v>
      </c>
      <c r="S6" s="89">
        <f>SUM(S7:S24)</f>
        <v>342</v>
      </c>
      <c r="T6" s="89">
        <f>SUM(T7:T24)</f>
        <v>55</v>
      </c>
      <c r="U6" s="89">
        <v>934271</v>
      </c>
      <c r="V6" s="89" t="e">
        <f t="shared" ref="V6:AD6" si="1">SUM(V7:V24)</f>
        <v>#REF!</v>
      </c>
      <c r="W6" s="89" t="e">
        <f t="shared" si="1"/>
        <v>#REF!</v>
      </c>
      <c r="X6" s="89" t="e">
        <f t="shared" si="1"/>
        <v>#REF!</v>
      </c>
      <c r="Y6" s="89" t="e">
        <f t="shared" si="1"/>
        <v>#REF!</v>
      </c>
      <c r="Z6" s="89" t="e">
        <f t="shared" si="1"/>
        <v>#REF!</v>
      </c>
      <c r="AA6" s="89">
        <v>4204651</v>
      </c>
      <c r="AB6" s="89" t="e">
        <f t="shared" si="1"/>
        <v>#REF!</v>
      </c>
      <c r="AC6" s="83">
        <f t="shared" si="1"/>
        <v>191</v>
      </c>
      <c r="AD6" s="113">
        <f t="shared" si="1"/>
        <v>84</v>
      </c>
      <c r="AE6" s="114">
        <f>AC6-AD6</f>
        <v>107</v>
      </c>
      <c r="AG6" s="114"/>
    </row>
    <row r="7" s="74" customFormat="true" ht="36.75" customHeight="true" spans="1:31">
      <c r="A7" s="1">
        <v>1</v>
      </c>
      <c r="B7" s="2" t="s">
        <v>355</v>
      </c>
      <c r="C7" s="83">
        <v>21</v>
      </c>
      <c r="D7" s="83" t="e">
        <f>#REF!</f>
        <v>#REF!</v>
      </c>
      <c r="E7" s="83"/>
      <c r="F7" s="83"/>
      <c r="G7" s="83"/>
      <c r="H7" s="83" t="e">
        <f>#REF!</f>
        <v>#REF!</v>
      </c>
      <c r="I7" s="83">
        <v>434480</v>
      </c>
      <c r="J7" s="83">
        <v>657748</v>
      </c>
      <c r="K7" s="83" t="e">
        <f>#REF!</f>
        <v>#REF!</v>
      </c>
      <c r="L7" s="83" t="e">
        <f>K7-J7</f>
        <v>#REF!</v>
      </c>
      <c r="M7" s="98"/>
      <c r="N7" s="98"/>
      <c r="O7" s="99" t="e">
        <f t="shared" ref="O7:O24" si="2">L7/J7</f>
        <v>#REF!</v>
      </c>
      <c r="P7" s="100">
        <v>160365</v>
      </c>
      <c r="Q7" s="106">
        <f t="shared" ref="Q7:Q24" si="3">P7/J7</f>
        <v>0.243809179199329</v>
      </c>
      <c r="R7" s="89">
        <v>11</v>
      </c>
      <c r="S7" s="89">
        <v>6</v>
      </c>
      <c r="T7" s="89">
        <v>0</v>
      </c>
      <c r="U7" s="89" t="e">
        <f>#REF!</f>
        <v>#REF!</v>
      </c>
      <c r="V7" s="89" t="e">
        <f>#REF!</f>
        <v>#REF!</v>
      </c>
      <c r="W7" s="89">
        <v>0</v>
      </c>
      <c r="X7" s="89">
        <v>0</v>
      </c>
      <c r="Y7" s="89" t="e">
        <f>#REF!</f>
        <v>#REF!</v>
      </c>
      <c r="Z7" s="89" t="e">
        <f>#REF!</f>
        <v>#REF!</v>
      </c>
      <c r="AA7" s="89" t="e">
        <f>#REF!</f>
        <v>#REF!</v>
      </c>
      <c r="AB7" s="89" t="e">
        <f>#REF!</f>
        <v>#REF!</v>
      </c>
      <c r="AC7" s="82">
        <v>4</v>
      </c>
      <c r="AD7" s="82">
        <v>0</v>
      </c>
      <c r="AE7" s="115" t="e">
        <f>C6-D6</f>
        <v>#REF!</v>
      </c>
    </row>
    <row r="8" ht="42.75" customHeight="true" spans="1:33">
      <c r="A8" s="82">
        <v>2</v>
      </c>
      <c r="B8" s="2" t="s">
        <v>376</v>
      </c>
      <c r="C8" s="84">
        <v>175</v>
      </c>
      <c r="D8" s="85" t="e">
        <f>#REF!</f>
        <v>#REF!</v>
      </c>
      <c r="E8" s="85"/>
      <c r="F8" s="85"/>
      <c r="G8" s="85"/>
      <c r="H8" s="85" t="e">
        <f>#REF!</f>
        <v>#REF!</v>
      </c>
      <c r="I8" s="85">
        <v>524439.752</v>
      </c>
      <c r="J8" s="85">
        <v>1335850.192</v>
      </c>
      <c r="K8" s="85" t="e">
        <f>#REF!</f>
        <v>#REF!</v>
      </c>
      <c r="L8" s="83" t="e">
        <f t="shared" ref="L8:L24" si="4">K8-J8</f>
        <v>#REF!</v>
      </c>
      <c r="M8" s="101"/>
      <c r="N8" s="101"/>
      <c r="O8" s="99" t="e">
        <f t="shared" si="2"/>
        <v>#REF!</v>
      </c>
      <c r="P8" s="102">
        <v>265476.31</v>
      </c>
      <c r="Q8" s="106">
        <f t="shared" si="3"/>
        <v>0.198732097049397</v>
      </c>
      <c r="R8" s="89">
        <v>85</v>
      </c>
      <c r="S8" s="89">
        <v>59</v>
      </c>
      <c r="T8" s="89">
        <v>20</v>
      </c>
      <c r="U8" s="89" t="e">
        <f>#REF!</f>
        <v>#REF!</v>
      </c>
      <c r="V8" s="89" t="e">
        <f>#REF!</f>
        <v>#REF!</v>
      </c>
      <c r="W8" s="89" t="e">
        <f>#REF!</f>
        <v>#REF!</v>
      </c>
      <c r="X8" s="89" t="e">
        <f>#REF!</f>
        <v>#REF!</v>
      </c>
      <c r="Y8" s="89" t="e">
        <f>#REF!</f>
        <v>#REF!</v>
      </c>
      <c r="Z8" s="89" t="e">
        <f>#REF!</f>
        <v>#REF!</v>
      </c>
      <c r="AA8" s="89" t="e">
        <f t="shared" ref="AA8:AA24" si="5">J8-U8-W8-Y8</f>
        <v>#REF!</v>
      </c>
      <c r="AB8" s="89" t="e">
        <f t="shared" ref="AB8:AB24" si="6">K8-V8-X8-Z8</f>
        <v>#REF!</v>
      </c>
      <c r="AC8" s="113">
        <v>23</v>
      </c>
      <c r="AD8" s="113">
        <v>12</v>
      </c>
      <c r="AG8" s="76" t="e">
        <f>AE7/C6</f>
        <v>#REF!</v>
      </c>
    </row>
    <row r="9" ht="39" customHeight="true" spans="1:30">
      <c r="A9" s="82">
        <v>3</v>
      </c>
      <c r="B9" s="2" t="s">
        <v>435</v>
      </c>
      <c r="C9" s="86">
        <v>15</v>
      </c>
      <c r="D9" s="87" t="e">
        <f>#REF!</f>
        <v>#REF!</v>
      </c>
      <c r="E9" s="87"/>
      <c r="F9" s="87"/>
      <c r="G9" s="87"/>
      <c r="H9" s="87" t="e">
        <f>#REF!</f>
        <v>#REF!</v>
      </c>
      <c r="I9" s="87">
        <v>24592</v>
      </c>
      <c r="J9" s="87">
        <v>40834</v>
      </c>
      <c r="K9" s="87" t="e">
        <f>#REF!</f>
        <v>#REF!</v>
      </c>
      <c r="L9" s="83" t="e">
        <f t="shared" si="4"/>
        <v>#REF!</v>
      </c>
      <c r="M9" s="101"/>
      <c r="N9" s="101"/>
      <c r="O9" s="99" t="e">
        <f t="shared" si="2"/>
        <v>#REF!</v>
      </c>
      <c r="P9" s="102">
        <v>9619</v>
      </c>
      <c r="Q9" s="106">
        <f t="shared" si="3"/>
        <v>0.235563501004065</v>
      </c>
      <c r="R9" s="89">
        <v>8</v>
      </c>
      <c r="S9" s="89">
        <v>3</v>
      </c>
      <c r="T9" s="89">
        <v>2</v>
      </c>
      <c r="U9" s="89" t="e">
        <f>#REF!</f>
        <v>#REF!</v>
      </c>
      <c r="V9" s="89" t="e">
        <f>#REF!</f>
        <v>#REF!</v>
      </c>
      <c r="W9" s="89">
        <v>0</v>
      </c>
      <c r="X9" s="89">
        <v>0</v>
      </c>
      <c r="Y9" s="89">
        <v>0</v>
      </c>
      <c r="Z9" s="89">
        <v>0</v>
      </c>
      <c r="AA9" s="89" t="e">
        <f t="shared" si="5"/>
        <v>#REF!</v>
      </c>
      <c r="AB9" s="89" t="e">
        <f t="shared" si="6"/>
        <v>#REF!</v>
      </c>
      <c r="AC9" s="113">
        <v>2</v>
      </c>
      <c r="AD9" s="113">
        <v>0</v>
      </c>
    </row>
    <row r="10" ht="38.25" customHeight="true" spans="1:32">
      <c r="A10" s="82">
        <v>4</v>
      </c>
      <c r="B10" s="2" t="s">
        <v>439</v>
      </c>
      <c r="C10" s="88">
        <v>250</v>
      </c>
      <c r="D10" s="85" t="e">
        <f>#REF!</f>
        <v>#REF!</v>
      </c>
      <c r="E10" s="85"/>
      <c r="F10" s="85"/>
      <c r="G10" s="85"/>
      <c r="H10" s="85" t="e">
        <f>#REF!</f>
        <v>#REF!</v>
      </c>
      <c r="I10" s="85">
        <v>1045967.593857</v>
      </c>
      <c r="J10" s="85">
        <v>1048259.2342</v>
      </c>
      <c r="K10" s="85" t="e">
        <f>#REF!</f>
        <v>#REF!</v>
      </c>
      <c r="L10" s="83" t="e">
        <f t="shared" si="4"/>
        <v>#REF!</v>
      </c>
      <c r="M10" s="101"/>
      <c r="N10" s="101"/>
      <c r="O10" s="99" t="e">
        <f t="shared" si="2"/>
        <v>#REF!</v>
      </c>
      <c r="P10" s="102">
        <v>226775.3322</v>
      </c>
      <c r="Q10" s="106">
        <f t="shared" si="3"/>
        <v>0.216335162907549</v>
      </c>
      <c r="R10" s="89">
        <v>160</v>
      </c>
      <c r="S10" s="89">
        <v>126</v>
      </c>
      <c r="T10" s="89">
        <v>0</v>
      </c>
      <c r="U10" s="89" t="e">
        <f>#REF!</f>
        <v>#REF!</v>
      </c>
      <c r="V10" s="89" t="e">
        <f>#REF!</f>
        <v>#REF!</v>
      </c>
      <c r="W10" s="89" t="e">
        <f>#REF!</f>
        <v>#REF!</v>
      </c>
      <c r="X10" s="89" t="e">
        <f>#REF!</f>
        <v>#REF!</v>
      </c>
      <c r="Y10" s="89">
        <v>0</v>
      </c>
      <c r="Z10" s="89">
        <v>0</v>
      </c>
      <c r="AA10" s="89" t="e">
        <f t="shared" si="5"/>
        <v>#REF!</v>
      </c>
      <c r="AB10" s="89" t="e">
        <f t="shared" si="6"/>
        <v>#REF!</v>
      </c>
      <c r="AC10" s="113">
        <v>6</v>
      </c>
      <c r="AD10" s="113">
        <v>42</v>
      </c>
      <c r="AE10" s="116" t="e">
        <f>U6+W6+Y6+AA6</f>
        <v>#REF!</v>
      </c>
      <c r="AF10" s="116" t="e">
        <f>V6+X6+Z6+AB6</f>
        <v>#REF!</v>
      </c>
    </row>
    <row r="11" ht="34.5" customHeight="true" spans="1:30">
      <c r="A11" s="82">
        <v>5</v>
      </c>
      <c r="B11" s="2" t="s">
        <v>711</v>
      </c>
      <c r="C11" s="88">
        <v>76</v>
      </c>
      <c r="D11" s="85" t="e">
        <f>#REF!</f>
        <v>#REF!</v>
      </c>
      <c r="E11" s="85"/>
      <c r="F11" s="85"/>
      <c r="G11" s="85"/>
      <c r="H11" s="85" t="e">
        <f>#REF!</f>
        <v>#REF!</v>
      </c>
      <c r="I11" s="85">
        <v>37661.5</v>
      </c>
      <c r="J11" s="85">
        <v>184985.48</v>
      </c>
      <c r="K11" s="85" t="e">
        <f>#REF!</f>
        <v>#REF!</v>
      </c>
      <c r="L11" s="83" t="e">
        <f t="shared" si="4"/>
        <v>#REF!</v>
      </c>
      <c r="M11" s="101"/>
      <c r="N11" s="101"/>
      <c r="O11" s="99" t="e">
        <f t="shared" si="2"/>
        <v>#REF!</v>
      </c>
      <c r="P11" s="102">
        <v>7073.4</v>
      </c>
      <c r="Q11" s="106">
        <f t="shared" si="3"/>
        <v>0.0382375957291351</v>
      </c>
      <c r="R11" s="89">
        <v>57</v>
      </c>
      <c r="S11" s="89">
        <v>5</v>
      </c>
      <c r="T11" s="89">
        <v>18</v>
      </c>
      <c r="U11" s="89" t="e">
        <f>#REF!</f>
        <v>#REF!</v>
      </c>
      <c r="V11" s="89" t="e">
        <f>#REF!</f>
        <v>#REF!</v>
      </c>
      <c r="W11" s="89" t="e">
        <f>#REF!</f>
        <v>#REF!</v>
      </c>
      <c r="X11" s="89" t="e">
        <f>#REF!</f>
        <v>#REF!</v>
      </c>
      <c r="Y11" s="89">
        <v>22017</v>
      </c>
      <c r="Z11" s="89">
        <v>0</v>
      </c>
      <c r="AA11" s="89" t="e">
        <f t="shared" si="5"/>
        <v>#REF!</v>
      </c>
      <c r="AB11" s="89" t="e">
        <f t="shared" si="6"/>
        <v>#REF!</v>
      </c>
      <c r="AC11" s="113">
        <v>2</v>
      </c>
      <c r="AD11" s="113">
        <v>6</v>
      </c>
    </row>
    <row r="12" ht="60.75" customHeight="true" spans="1:30">
      <c r="A12" s="82">
        <v>6</v>
      </c>
      <c r="B12" s="2" t="s">
        <v>713</v>
      </c>
      <c r="C12" s="88">
        <v>14</v>
      </c>
      <c r="D12" s="89" t="e">
        <f>#REF!</f>
        <v>#REF!</v>
      </c>
      <c r="E12" s="89"/>
      <c r="F12" s="89"/>
      <c r="G12" s="89"/>
      <c r="H12" s="89" t="e">
        <f>#REF!</f>
        <v>#REF!</v>
      </c>
      <c r="I12" s="89">
        <v>775</v>
      </c>
      <c r="J12" s="89">
        <v>26025</v>
      </c>
      <c r="K12" s="89" t="e">
        <f>#REF!</f>
        <v>#REF!</v>
      </c>
      <c r="L12" s="83" t="e">
        <f t="shared" si="4"/>
        <v>#REF!</v>
      </c>
      <c r="M12" s="103"/>
      <c r="N12" s="101"/>
      <c r="O12" s="99" t="e">
        <f t="shared" si="2"/>
        <v>#REF!</v>
      </c>
      <c r="P12" s="102">
        <v>2397</v>
      </c>
      <c r="Q12" s="106">
        <f t="shared" si="3"/>
        <v>0.0921037463976945</v>
      </c>
      <c r="R12" s="89">
        <v>12</v>
      </c>
      <c r="S12" s="89">
        <v>2</v>
      </c>
      <c r="T12" s="89">
        <v>0</v>
      </c>
      <c r="U12" s="89" t="e">
        <f>#REF!</f>
        <v>#REF!</v>
      </c>
      <c r="V12" s="89" t="e">
        <f>#REF!</f>
        <v>#REF!</v>
      </c>
      <c r="W12" s="89" t="e">
        <f>#REF!</f>
        <v>#REF!</v>
      </c>
      <c r="X12" s="89" t="e">
        <f>#REF!</f>
        <v>#REF!</v>
      </c>
      <c r="Y12" s="89" t="e">
        <f>#REF!</f>
        <v>#REF!</v>
      </c>
      <c r="Z12" s="89" t="e">
        <f>#REF!</f>
        <v>#REF!</v>
      </c>
      <c r="AA12" s="89" t="e">
        <f t="shared" si="5"/>
        <v>#REF!</v>
      </c>
      <c r="AB12" s="89" t="e">
        <f t="shared" si="6"/>
        <v>#REF!</v>
      </c>
      <c r="AC12" s="113">
        <v>0</v>
      </c>
      <c r="AD12" s="113">
        <v>0</v>
      </c>
    </row>
    <row r="13" ht="35.25" customHeight="true" spans="1:31">
      <c r="A13" s="82">
        <v>7</v>
      </c>
      <c r="B13" s="2" t="s">
        <v>720</v>
      </c>
      <c r="C13" s="88">
        <v>28</v>
      </c>
      <c r="D13" s="85" t="e">
        <f>#REF!</f>
        <v>#REF!</v>
      </c>
      <c r="E13" s="85"/>
      <c r="F13" s="85"/>
      <c r="G13" s="85"/>
      <c r="H13" s="85" t="e">
        <f>#REF!</f>
        <v>#REF!</v>
      </c>
      <c r="I13" s="85">
        <v>52238.6</v>
      </c>
      <c r="J13" s="85">
        <v>56754.6</v>
      </c>
      <c r="K13" s="85" t="e">
        <f>#REF!</f>
        <v>#REF!</v>
      </c>
      <c r="L13" s="83" t="e">
        <f t="shared" si="4"/>
        <v>#REF!</v>
      </c>
      <c r="M13" s="101"/>
      <c r="N13" s="101"/>
      <c r="O13" s="99" t="e">
        <f t="shared" si="2"/>
        <v>#REF!</v>
      </c>
      <c r="P13" s="102">
        <v>5519</v>
      </c>
      <c r="Q13" s="106">
        <f t="shared" si="3"/>
        <v>0.0972432190518478</v>
      </c>
      <c r="R13" s="89">
        <v>16</v>
      </c>
      <c r="S13" s="89">
        <v>7</v>
      </c>
      <c r="T13" s="89">
        <v>0</v>
      </c>
      <c r="U13" s="89" t="e">
        <f>#REF!</f>
        <v>#REF!</v>
      </c>
      <c r="V13" s="89" t="e">
        <f>#REF!</f>
        <v>#REF!</v>
      </c>
      <c r="W13" s="89">
        <v>0</v>
      </c>
      <c r="X13" s="89">
        <v>0</v>
      </c>
      <c r="Y13" s="89" t="e">
        <f>#REF!</f>
        <v>#REF!</v>
      </c>
      <c r="Z13" s="89" t="e">
        <f>#REF!</f>
        <v>#REF!</v>
      </c>
      <c r="AA13" s="89" t="e">
        <f t="shared" si="5"/>
        <v>#REF!</v>
      </c>
      <c r="AB13" s="89" t="e">
        <f t="shared" si="6"/>
        <v>#REF!</v>
      </c>
      <c r="AC13" s="113">
        <v>11</v>
      </c>
      <c r="AD13" s="113">
        <v>6</v>
      </c>
      <c r="AE13" s="116" t="e">
        <f>U6+W6+Y6+AA6</f>
        <v>#REF!</v>
      </c>
    </row>
    <row r="14" ht="39.75" customHeight="true" spans="1:30">
      <c r="A14" s="82">
        <v>8</v>
      </c>
      <c r="B14" s="2" t="s">
        <v>722</v>
      </c>
      <c r="C14" s="86">
        <v>10</v>
      </c>
      <c r="D14" s="85" t="e">
        <f>#REF!</f>
        <v>#REF!</v>
      </c>
      <c r="E14" s="85"/>
      <c r="F14" s="85"/>
      <c r="G14" s="85"/>
      <c r="H14" s="85" t="e">
        <f>#REF!</f>
        <v>#REF!</v>
      </c>
      <c r="I14" s="85">
        <v>6815.43</v>
      </c>
      <c r="J14" s="85">
        <v>84442.88</v>
      </c>
      <c r="K14" s="85" t="e">
        <f>#REF!</f>
        <v>#REF!</v>
      </c>
      <c r="L14" s="83" t="e">
        <f t="shared" si="4"/>
        <v>#REF!</v>
      </c>
      <c r="M14" s="101"/>
      <c r="N14" s="101"/>
      <c r="O14" s="99" t="e">
        <f t="shared" si="2"/>
        <v>#REF!</v>
      </c>
      <c r="P14" s="102">
        <v>14533</v>
      </c>
      <c r="Q14" s="106">
        <f t="shared" si="3"/>
        <v>0.172104504251868</v>
      </c>
      <c r="R14" s="89">
        <v>5</v>
      </c>
      <c r="S14" s="89">
        <v>4</v>
      </c>
      <c r="T14" s="89">
        <v>0</v>
      </c>
      <c r="U14" s="89" t="e">
        <f>#REF!</f>
        <v>#REF!</v>
      </c>
      <c r="V14" s="89" t="e">
        <f>#REF!</f>
        <v>#REF!</v>
      </c>
      <c r="W14" s="89" t="e">
        <f>#REF!</f>
        <v>#REF!</v>
      </c>
      <c r="X14" s="89" t="e">
        <f>#REF!</f>
        <v>#REF!</v>
      </c>
      <c r="Y14" s="89" t="e">
        <f>#REF!</f>
        <v>#REF!</v>
      </c>
      <c r="Z14" s="89" t="e">
        <f>#REF!</f>
        <v>#REF!</v>
      </c>
      <c r="AA14" s="89" t="e">
        <f t="shared" si="5"/>
        <v>#REF!</v>
      </c>
      <c r="AB14" s="89" t="e">
        <f t="shared" si="6"/>
        <v>#REF!</v>
      </c>
      <c r="AC14" s="113">
        <v>1</v>
      </c>
      <c r="AD14" s="113">
        <v>0</v>
      </c>
    </row>
    <row r="15" ht="45" customHeight="true" spans="1:30">
      <c r="A15" s="82">
        <v>9</v>
      </c>
      <c r="B15" s="2" t="s">
        <v>724</v>
      </c>
      <c r="C15" s="86">
        <v>172</v>
      </c>
      <c r="D15" s="85" t="e">
        <f>#REF!</f>
        <v>#REF!</v>
      </c>
      <c r="E15" s="85"/>
      <c r="F15" s="85"/>
      <c r="G15" s="85"/>
      <c r="H15" s="85" t="e">
        <f>#REF!</f>
        <v>#REF!</v>
      </c>
      <c r="I15" s="85">
        <v>27970</v>
      </c>
      <c r="J15" s="85">
        <v>147187.08</v>
      </c>
      <c r="K15" s="85" t="e">
        <f>#REF!</f>
        <v>#REF!</v>
      </c>
      <c r="L15" s="83" t="e">
        <f t="shared" si="4"/>
        <v>#REF!</v>
      </c>
      <c r="M15" s="101"/>
      <c r="N15" s="101"/>
      <c r="O15" s="99" t="e">
        <f t="shared" si="2"/>
        <v>#REF!</v>
      </c>
      <c r="P15" s="102">
        <v>34549</v>
      </c>
      <c r="Q15" s="106">
        <f t="shared" si="3"/>
        <v>0.234728482961956</v>
      </c>
      <c r="R15" s="89">
        <v>46</v>
      </c>
      <c r="S15" s="89">
        <v>21</v>
      </c>
      <c r="T15" s="89">
        <v>0</v>
      </c>
      <c r="U15" s="89" t="e">
        <f>#REF!</f>
        <v>#REF!</v>
      </c>
      <c r="V15" s="89" t="e">
        <f>#REF!</f>
        <v>#REF!</v>
      </c>
      <c r="W15" s="89" t="e">
        <f>#REF!</f>
        <v>#REF!</v>
      </c>
      <c r="X15" s="89" t="e">
        <f>#REF!</f>
        <v>#REF!</v>
      </c>
      <c r="Y15" s="89" t="e">
        <f>#REF!</f>
        <v>#REF!</v>
      </c>
      <c r="Z15" s="89" t="e">
        <f>#REF!</f>
        <v>#REF!</v>
      </c>
      <c r="AA15" s="89" t="e">
        <f t="shared" si="5"/>
        <v>#REF!</v>
      </c>
      <c r="AB15" s="89" t="e">
        <f t="shared" si="6"/>
        <v>#REF!</v>
      </c>
      <c r="AC15" s="82">
        <v>113</v>
      </c>
      <c r="AD15" s="113">
        <v>8</v>
      </c>
    </row>
    <row r="16" ht="29.25" customHeight="true" spans="1:30">
      <c r="A16" s="82">
        <v>10</v>
      </c>
      <c r="B16" s="2" t="s">
        <v>726</v>
      </c>
      <c r="C16" s="86">
        <v>103</v>
      </c>
      <c r="D16" s="85" t="e">
        <f>#REF!</f>
        <v>#REF!</v>
      </c>
      <c r="E16" s="85"/>
      <c r="F16" s="85"/>
      <c r="G16" s="85"/>
      <c r="H16" s="85" t="e">
        <f>#REF!</f>
        <v>#REF!</v>
      </c>
      <c r="I16" s="85">
        <v>44938.47</v>
      </c>
      <c r="J16" s="85">
        <v>81231.6928</v>
      </c>
      <c r="K16" s="85" t="e">
        <f>#REF!</f>
        <v>#REF!</v>
      </c>
      <c r="L16" s="83" t="e">
        <f t="shared" si="4"/>
        <v>#REF!</v>
      </c>
      <c r="M16" s="101"/>
      <c r="N16" s="101"/>
      <c r="O16" s="99" t="e">
        <f t="shared" si="2"/>
        <v>#REF!</v>
      </c>
      <c r="P16" s="102">
        <v>3000</v>
      </c>
      <c r="Q16" s="106">
        <f t="shared" si="3"/>
        <v>0.036931398283011</v>
      </c>
      <c r="R16" s="89">
        <v>49</v>
      </c>
      <c r="S16" s="89">
        <v>47</v>
      </c>
      <c r="T16" s="89">
        <v>0</v>
      </c>
      <c r="U16" s="89" t="e">
        <f>#REF!</f>
        <v>#REF!</v>
      </c>
      <c r="V16" s="89" t="e">
        <f>#REF!</f>
        <v>#REF!</v>
      </c>
      <c r="W16" s="89">
        <v>0</v>
      </c>
      <c r="X16" s="89">
        <v>0</v>
      </c>
      <c r="Y16" s="89">
        <v>0</v>
      </c>
      <c r="Z16" s="89">
        <v>0</v>
      </c>
      <c r="AA16" s="89" t="e">
        <f t="shared" si="5"/>
        <v>#REF!</v>
      </c>
      <c r="AB16" s="89" t="e">
        <f t="shared" si="6"/>
        <v>#REF!</v>
      </c>
      <c r="AC16" s="113">
        <v>8</v>
      </c>
      <c r="AD16" s="113">
        <v>1</v>
      </c>
    </row>
    <row r="17" ht="29.25" customHeight="true" spans="1:30">
      <c r="A17" s="82">
        <v>11</v>
      </c>
      <c r="B17" s="2" t="s">
        <v>474</v>
      </c>
      <c r="C17" s="88">
        <v>84</v>
      </c>
      <c r="D17" s="85">
        <v>69</v>
      </c>
      <c r="E17" s="85"/>
      <c r="F17" s="85"/>
      <c r="G17" s="85"/>
      <c r="H17" s="85" t="e">
        <f>#REF!</f>
        <v>#REF!</v>
      </c>
      <c r="I17" s="85">
        <v>576230.95</v>
      </c>
      <c r="J17" s="85">
        <v>1295607.91619</v>
      </c>
      <c r="K17" s="85" t="e">
        <f>#REF!</f>
        <v>#REF!</v>
      </c>
      <c r="L17" s="83" t="e">
        <f t="shared" si="4"/>
        <v>#REF!</v>
      </c>
      <c r="M17" s="101"/>
      <c r="N17" s="101"/>
      <c r="O17" s="99" t="e">
        <f t="shared" si="2"/>
        <v>#REF!</v>
      </c>
      <c r="P17" s="102">
        <v>120212.6</v>
      </c>
      <c r="Q17" s="106">
        <f t="shared" si="3"/>
        <v>0.0927847063126241</v>
      </c>
      <c r="R17" s="89">
        <v>35</v>
      </c>
      <c r="S17" s="89">
        <v>27</v>
      </c>
      <c r="T17" s="89">
        <v>7</v>
      </c>
      <c r="U17" s="89" t="e">
        <f>#REF!</f>
        <v>#REF!</v>
      </c>
      <c r="V17" s="89" t="e">
        <f>#REF!</f>
        <v>#REF!</v>
      </c>
      <c r="W17" s="89" t="e">
        <f>#REF!</f>
        <v>#REF!</v>
      </c>
      <c r="X17" s="89" t="e">
        <f>#REF!</f>
        <v>#REF!</v>
      </c>
      <c r="Y17" s="89" t="e">
        <f>#REF!</f>
        <v>#REF!</v>
      </c>
      <c r="Z17" s="89" t="e">
        <f>#REF!</f>
        <v>#REF!</v>
      </c>
      <c r="AA17" s="89" t="e">
        <f t="shared" si="5"/>
        <v>#REF!</v>
      </c>
      <c r="AB17" s="89" t="e">
        <f t="shared" si="6"/>
        <v>#REF!</v>
      </c>
      <c r="AC17" s="113">
        <v>17</v>
      </c>
      <c r="AD17" s="113">
        <v>2</v>
      </c>
    </row>
    <row r="18" ht="48.75" customHeight="true" spans="1:30">
      <c r="A18" s="82">
        <v>12</v>
      </c>
      <c r="B18" s="2" t="s">
        <v>732</v>
      </c>
      <c r="C18" s="84">
        <v>9</v>
      </c>
      <c r="D18" s="85" t="e">
        <f>#REF!</f>
        <v>#REF!</v>
      </c>
      <c r="E18" s="85"/>
      <c r="F18" s="85"/>
      <c r="G18" s="85"/>
      <c r="H18" s="85">
        <v>7080</v>
      </c>
      <c r="I18" s="85">
        <v>1441.58</v>
      </c>
      <c r="J18" s="85">
        <v>5629</v>
      </c>
      <c r="K18" s="85" t="e">
        <f>#REF!</f>
        <v>#REF!</v>
      </c>
      <c r="L18" s="83" t="e">
        <f t="shared" si="4"/>
        <v>#REF!</v>
      </c>
      <c r="M18" s="101"/>
      <c r="N18" s="101"/>
      <c r="O18" s="99" t="e">
        <f t="shared" si="2"/>
        <v>#REF!</v>
      </c>
      <c r="P18" s="102">
        <v>1475</v>
      </c>
      <c r="Q18" s="106">
        <f t="shared" si="3"/>
        <v>0.262035885592468</v>
      </c>
      <c r="R18" s="89">
        <v>9</v>
      </c>
      <c r="S18" s="89">
        <v>0</v>
      </c>
      <c r="T18" s="89">
        <v>0</v>
      </c>
      <c r="U18" s="89" t="e">
        <f>#REF!</f>
        <v>#REF!</v>
      </c>
      <c r="V18" s="89" t="e">
        <f>#REF!</f>
        <v>#REF!</v>
      </c>
      <c r="W18" s="89">
        <v>0</v>
      </c>
      <c r="X18" s="89">
        <v>0</v>
      </c>
      <c r="Y18" s="89" t="e">
        <f>#REF!</f>
        <v>#REF!</v>
      </c>
      <c r="Z18" s="89" t="e">
        <f>#REF!</f>
        <v>#REF!</v>
      </c>
      <c r="AA18" s="89" t="e">
        <f t="shared" si="5"/>
        <v>#REF!</v>
      </c>
      <c r="AB18" s="89" t="e">
        <f t="shared" si="6"/>
        <v>#REF!</v>
      </c>
      <c r="AC18" s="113">
        <v>0</v>
      </c>
      <c r="AD18" s="113">
        <v>0</v>
      </c>
    </row>
    <row r="19" ht="60" customHeight="true" spans="1:30">
      <c r="A19" s="82">
        <v>13</v>
      </c>
      <c r="B19" s="2" t="s">
        <v>734</v>
      </c>
      <c r="C19" s="88">
        <v>5</v>
      </c>
      <c r="D19" s="85" t="e">
        <f>#REF!</f>
        <v>#REF!</v>
      </c>
      <c r="E19" s="85"/>
      <c r="F19" s="85"/>
      <c r="G19" s="85"/>
      <c r="H19" s="85">
        <v>4585</v>
      </c>
      <c r="I19" s="85">
        <v>382</v>
      </c>
      <c r="J19" s="85">
        <v>4203</v>
      </c>
      <c r="K19" s="85" t="e">
        <f>#REF!</f>
        <v>#REF!</v>
      </c>
      <c r="L19" s="83" t="e">
        <f t="shared" si="4"/>
        <v>#REF!</v>
      </c>
      <c r="M19" s="101"/>
      <c r="N19" s="101"/>
      <c r="O19" s="99" t="e">
        <f t="shared" si="2"/>
        <v>#REF!</v>
      </c>
      <c r="P19" s="102">
        <v>200</v>
      </c>
      <c r="Q19" s="106">
        <f t="shared" si="3"/>
        <v>0.0475850582916964</v>
      </c>
      <c r="R19" s="89">
        <v>3</v>
      </c>
      <c r="S19" s="89">
        <v>2</v>
      </c>
      <c r="T19" s="89">
        <v>0</v>
      </c>
      <c r="U19" s="89" t="e">
        <f>#REF!</f>
        <v>#REF!</v>
      </c>
      <c r="V19" s="89" t="e">
        <f>#REF!</f>
        <v>#REF!</v>
      </c>
      <c r="W19" s="89">
        <v>0</v>
      </c>
      <c r="X19" s="89">
        <v>0</v>
      </c>
      <c r="Y19" s="89">
        <v>0</v>
      </c>
      <c r="Z19" s="89">
        <v>0</v>
      </c>
      <c r="AA19" s="89" t="e">
        <f t="shared" si="5"/>
        <v>#REF!</v>
      </c>
      <c r="AB19" s="89" t="e">
        <f t="shared" si="6"/>
        <v>#REF!</v>
      </c>
      <c r="AC19" s="113">
        <v>0</v>
      </c>
      <c r="AD19" s="113">
        <v>0</v>
      </c>
    </row>
    <row r="20" ht="43.5" customHeight="true" spans="1:30">
      <c r="A20" s="82">
        <v>14</v>
      </c>
      <c r="B20" s="2" t="s">
        <v>736</v>
      </c>
      <c r="C20" s="84">
        <v>3</v>
      </c>
      <c r="D20" s="85" t="e">
        <f>#REF!</f>
        <v>#REF!</v>
      </c>
      <c r="E20" s="85"/>
      <c r="F20" s="85"/>
      <c r="G20" s="85"/>
      <c r="H20" s="85" t="e">
        <f>#REF!</f>
        <v>#REF!</v>
      </c>
      <c r="I20" s="85">
        <v>118</v>
      </c>
      <c r="J20" s="85">
        <v>3435</v>
      </c>
      <c r="K20" s="85" t="e">
        <f>#REF!</f>
        <v>#REF!</v>
      </c>
      <c r="L20" s="83" t="e">
        <f t="shared" si="4"/>
        <v>#REF!</v>
      </c>
      <c r="M20" s="101"/>
      <c r="N20" s="101"/>
      <c r="O20" s="99" t="e">
        <f t="shared" si="2"/>
        <v>#REF!</v>
      </c>
      <c r="P20" s="102">
        <v>200</v>
      </c>
      <c r="Q20" s="106">
        <f t="shared" si="3"/>
        <v>0.0582241630276565</v>
      </c>
      <c r="R20" s="89">
        <v>1</v>
      </c>
      <c r="S20" s="89">
        <v>1</v>
      </c>
      <c r="T20" s="89">
        <v>0</v>
      </c>
      <c r="U20" s="89" t="e">
        <f>#REF!</f>
        <v>#REF!</v>
      </c>
      <c r="V20" s="89" t="e">
        <f>#REF!</f>
        <v>#REF!</v>
      </c>
      <c r="W20" s="89">
        <v>0</v>
      </c>
      <c r="X20" s="89">
        <v>0</v>
      </c>
      <c r="Y20" s="89">
        <v>0</v>
      </c>
      <c r="Z20" s="89">
        <v>0</v>
      </c>
      <c r="AA20" s="89" t="e">
        <f t="shared" si="5"/>
        <v>#REF!</v>
      </c>
      <c r="AB20" s="89" t="e">
        <f t="shared" si="6"/>
        <v>#REF!</v>
      </c>
      <c r="AC20" s="113">
        <v>1</v>
      </c>
      <c r="AD20" s="113">
        <v>0</v>
      </c>
    </row>
    <row r="21" ht="38.25" customHeight="true" spans="1:30">
      <c r="A21" s="82">
        <v>15</v>
      </c>
      <c r="B21" s="2" t="s">
        <v>741</v>
      </c>
      <c r="C21" s="86">
        <v>22</v>
      </c>
      <c r="D21" s="85" t="e">
        <f>#REF!</f>
        <v>#REF!</v>
      </c>
      <c r="E21" s="85"/>
      <c r="F21" s="85"/>
      <c r="G21" s="85"/>
      <c r="H21" s="83" t="e">
        <f>#REF!</f>
        <v>#REF!</v>
      </c>
      <c r="I21" s="83">
        <v>193047.72</v>
      </c>
      <c r="J21" s="83">
        <v>208787</v>
      </c>
      <c r="K21" s="83" t="e">
        <f>#REF!</f>
        <v>#REF!</v>
      </c>
      <c r="L21" s="83" t="e">
        <f t="shared" si="4"/>
        <v>#REF!</v>
      </c>
      <c r="M21" s="104"/>
      <c r="N21" s="104"/>
      <c r="O21" s="99" t="e">
        <f t="shared" si="2"/>
        <v>#REF!</v>
      </c>
      <c r="P21" s="102">
        <v>51549</v>
      </c>
      <c r="Q21" s="106">
        <f t="shared" si="3"/>
        <v>0.246897555882311</v>
      </c>
      <c r="R21" s="89">
        <v>9</v>
      </c>
      <c r="S21" s="89">
        <v>7</v>
      </c>
      <c r="T21" s="89">
        <v>7</v>
      </c>
      <c r="U21" s="89" t="e">
        <f>#REF!</f>
        <v>#REF!</v>
      </c>
      <c r="V21" s="89" t="e">
        <f>#REF!</f>
        <v>#REF!</v>
      </c>
      <c r="W21" s="89">
        <v>0</v>
      </c>
      <c r="X21" s="89">
        <v>0</v>
      </c>
      <c r="Y21" s="89" t="e">
        <f>#REF!</f>
        <v>#REF!</v>
      </c>
      <c r="Z21" s="89" t="e">
        <f>#REF!</f>
        <v>#REF!</v>
      </c>
      <c r="AA21" s="89" t="e">
        <f t="shared" si="5"/>
        <v>#REF!</v>
      </c>
      <c r="AB21" s="89" t="e">
        <f t="shared" si="6"/>
        <v>#REF!</v>
      </c>
      <c r="AC21" s="113">
        <v>0</v>
      </c>
      <c r="AD21" s="113">
        <v>1</v>
      </c>
    </row>
    <row r="22" ht="33.75" customHeight="true" spans="1:30">
      <c r="A22" s="82">
        <v>16</v>
      </c>
      <c r="B22" s="2" t="s">
        <v>743</v>
      </c>
      <c r="C22" s="86">
        <v>15</v>
      </c>
      <c r="D22" s="85" t="e">
        <f>#REF!</f>
        <v>#REF!</v>
      </c>
      <c r="E22" s="85"/>
      <c r="F22" s="85"/>
      <c r="G22" s="85"/>
      <c r="H22" s="85" t="e">
        <f>#REF!</f>
        <v>#REF!</v>
      </c>
      <c r="I22" s="85">
        <v>96888</v>
      </c>
      <c r="J22" s="85">
        <v>55437.43</v>
      </c>
      <c r="K22" s="85" t="e">
        <f>#REF!</f>
        <v>#REF!</v>
      </c>
      <c r="L22" s="83" t="e">
        <f t="shared" si="4"/>
        <v>#REF!</v>
      </c>
      <c r="M22" s="101"/>
      <c r="N22" s="101"/>
      <c r="O22" s="99" t="e">
        <f t="shared" si="2"/>
        <v>#REF!</v>
      </c>
      <c r="P22" s="102">
        <v>10985</v>
      </c>
      <c r="Q22" s="106">
        <f t="shared" si="3"/>
        <v>0.198151321228275</v>
      </c>
      <c r="R22" s="89">
        <v>8</v>
      </c>
      <c r="S22" s="89">
        <v>4</v>
      </c>
      <c r="T22" s="89">
        <v>0</v>
      </c>
      <c r="U22" s="89" t="e">
        <f>#REF!</f>
        <v>#REF!</v>
      </c>
      <c r="V22" s="89" t="e">
        <f>#REF!</f>
        <v>#REF!</v>
      </c>
      <c r="W22" s="89" t="e">
        <f>#REF!</f>
        <v>#REF!</v>
      </c>
      <c r="X22" s="89" t="e">
        <f>#REF!</f>
        <v>#REF!</v>
      </c>
      <c r="Y22" s="89" t="e">
        <f>#REF!</f>
        <v>#REF!</v>
      </c>
      <c r="Z22" s="89" t="e">
        <f>#REF!</f>
        <v>#REF!</v>
      </c>
      <c r="AA22" s="89" t="e">
        <f t="shared" si="5"/>
        <v>#REF!</v>
      </c>
      <c r="AB22" s="89" t="e">
        <f t="shared" si="6"/>
        <v>#REF!</v>
      </c>
      <c r="AC22" s="113">
        <v>3</v>
      </c>
      <c r="AD22" s="113">
        <v>0</v>
      </c>
    </row>
    <row r="23" ht="45" customHeight="true" spans="1:30">
      <c r="A23" s="82">
        <v>17</v>
      </c>
      <c r="B23" s="2" t="s">
        <v>748</v>
      </c>
      <c r="C23" s="84">
        <v>26</v>
      </c>
      <c r="D23" s="85" t="e">
        <f>#REF!</f>
        <v>#REF!</v>
      </c>
      <c r="E23" s="85"/>
      <c r="F23" s="85"/>
      <c r="G23" s="85"/>
      <c r="H23" s="85" t="e">
        <f>#REF!</f>
        <v>#REF!</v>
      </c>
      <c r="I23" s="85">
        <v>70697</v>
      </c>
      <c r="J23" s="85">
        <v>138771</v>
      </c>
      <c r="K23" s="85" t="e">
        <f>#REF!</f>
        <v>#REF!</v>
      </c>
      <c r="L23" s="83" t="e">
        <f t="shared" si="4"/>
        <v>#REF!</v>
      </c>
      <c r="M23" s="101"/>
      <c r="N23" s="101"/>
      <c r="O23" s="99" t="e">
        <f t="shared" si="2"/>
        <v>#REF!</v>
      </c>
      <c r="P23" s="102">
        <v>22792</v>
      </c>
      <c r="Q23" s="106">
        <f t="shared" si="3"/>
        <v>0.16424180844701</v>
      </c>
      <c r="R23" s="89">
        <v>17</v>
      </c>
      <c r="S23" s="89">
        <v>12</v>
      </c>
      <c r="T23" s="89">
        <v>1</v>
      </c>
      <c r="U23" s="89" t="e">
        <f>#REF!</f>
        <v>#REF!</v>
      </c>
      <c r="V23" s="89" t="e">
        <f>#REF!</f>
        <v>#REF!</v>
      </c>
      <c r="W23" s="89">
        <v>0</v>
      </c>
      <c r="X23" s="89">
        <v>0</v>
      </c>
      <c r="Y23" s="89">
        <v>0</v>
      </c>
      <c r="Z23" s="89">
        <v>0</v>
      </c>
      <c r="AA23" s="89" t="e">
        <f t="shared" si="5"/>
        <v>#REF!</v>
      </c>
      <c r="AB23" s="89" t="e">
        <f t="shared" si="6"/>
        <v>#REF!</v>
      </c>
      <c r="AC23" s="113">
        <v>0</v>
      </c>
      <c r="AD23" s="113">
        <v>4</v>
      </c>
    </row>
    <row r="24" ht="31.5" customHeight="true" spans="1:30">
      <c r="A24" s="82">
        <v>18</v>
      </c>
      <c r="B24" s="2" t="s">
        <v>771</v>
      </c>
      <c r="C24" s="84">
        <v>17</v>
      </c>
      <c r="D24" s="85" t="e">
        <f>#REF!</f>
        <v>#REF!</v>
      </c>
      <c r="E24" s="85"/>
      <c r="F24" s="85"/>
      <c r="G24" s="85"/>
      <c r="H24" s="85" t="e">
        <f>#REF!</f>
        <v>#REF!</v>
      </c>
      <c r="I24" s="85">
        <v>90599.21</v>
      </c>
      <c r="J24" s="85">
        <v>177838.8</v>
      </c>
      <c r="K24" s="85" t="e">
        <f>#REF!</f>
        <v>#REF!</v>
      </c>
      <c r="L24" s="83" t="e">
        <f t="shared" si="4"/>
        <v>#REF!</v>
      </c>
      <c r="M24" s="101"/>
      <c r="N24" s="101"/>
      <c r="O24" s="99" t="e">
        <f t="shared" si="2"/>
        <v>#REF!</v>
      </c>
      <c r="P24" s="102">
        <v>28335</v>
      </c>
      <c r="Q24" s="106">
        <f t="shared" si="3"/>
        <v>0.159329685085594</v>
      </c>
      <c r="R24" s="89">
        <v>10</v>
      </c>
      <c r="S24" s="89">
        <v>9</v>
      </c>
      <c r="T24" s="89">
        <v>0</v>
      </c>
      <c r="U24" s="89" t="e">
        <f>#REF!</f>
        <v>#REF!</v>
      </c>
      <c r="V24" s="89" t="e">
        <f>#REF!</f>
        <v>#REF!</v>
      </c>
      <c r="W24" s="89">
        <v>0</v>
      </c>
      <c r="X24" s="89">
        <v>0</v>
      </c>
      <c r="Y24" s="89" t="e">
        <f>#REF!</f>
        <v>#REF!</v>
      </c>
      <c r="Z24" s="89" t="e">
        <f>#REF!</f>
        <v>#REF!</v>
      </c>
      <c r="AA24" s="89" t="e">
        <f t="shared" si="5"/>
        <v>#REF!</v>
      </c>
      <c r="AB24" s="89" t="e">
        <f t="shared" si="6"/>
        <v>#REF!</v>
      </c>
      <c r="AC24" s="113">
        <v>0</v>
      </c>
      <c r="AD24" s="113">
        <v>2</v>
      </c>
    </row>
    <row r="25" hidden="true" spans="4:28">
      <c r="D25" s="90"/>
      <c r="V25" s="78" t="e">
        <f>V6-U6</f>
        <v>#REF!</v>
      </c>
      <c r="X25" s="78" t="e">
        <f>X6-W6</f>
        <v>#REF!</v>
      </c>
      <c r="Z25" s="78" t="e">
        <f>Z6-Y6</f>
        <v>#REF!</v>
      </c>
      <c r="AB25" s="78" t="e">
        <f>AB6-AA6</f>
        <v>#REF!</v>
      </c>
    </row>
    <row r="26" hidden="true" spans="22:28">
      <c r="V26" s="109"/>
      <c r="X26" s="109"/>
      <c r="Y26" s="109"/>
      <c r="Z26" s="109"/>
      <c r="AA26" s="109"/>
      <c r="AB26" s="109"/>
    </row>
    <row r="27" hidden="true" spans="22:28">
      <c r="V27" s="110" t="e">
        <f>V25/U6</f>
        <v>#REF!</v>
      </c>
      <c r="W27" s="110"/>
      <c r="X27" s="110" t="e">
        <f>X25/W6</f>
        <v>#REF!</v>
      </c>
      <c r="Y27" s="110"/>
      <c r="Z27" s="110" t="e">
        <f>Z25/Y6</f>
        <v>#REF!</v>
      </c>
      <c r="AA27" s="110"/>
      <c r="AB27" s="110" t="e">
        <f>AB25/AA6</f>
        <v>#REF!</v>
      </c>
    </row>
    <row r="28" hidden="true" spans="22:28">
      <c r="V28" s="110"/>
      <c r="W28" s="110"/>
      <c r="X28" s="110"/>
      <c r="Y28" s="110"/>
      <c r="Z28" s="110"/>
      <c r="AA28" s="110"/>
      <c r="AB28" s="110"/>
    </row>
    <row r="29" spans="22:28">
      <c r="V29" s="110"/>
      <c r="W29" s="110"/>
      <c r="X29" s="110"/>
      <c r="Y29" s="110"/>
      <c r="Z29" s="110"/>
      <c r="AA29" s="110"/>
      <c r="AB29" s="110"/>
    </row>
    <row r="30" spans="22:28">
      <c r="V30" s="110"/>
      <c r="W30" s="110"/>
      <c r="X30" s="110"/>
      <c r="Y30" s="110"/>
      <c r="Z30" s="110"/>
      <c r="AA30" s="110"/>
      <c r="AB30" s="110"/>
    </row>
    <row r="31" spans="27:27">
      <c r="AA31" s="112"/>
    </row>
  </sheetData>
  <mergeCells count="23">
    <mergeCell ref="A1:B1"/>
    <mergeCell ref="A2:AD2"/>
    <mergeCell ref="A3:G3"/>
    <mergeCell ref="AB3:AD3"/>
    <mergeCell ref="H4:O4"/>
    <mergeCell ref="R4:T4"/>
    <mergeCell ref="A4:A5"/>
    <mergeCell ref="B4:B5"/>
    <mergeCell ref="C4:C5"/>
    <mergeCell ref="D4:D5"/>
    <mergeCell ref="E4:E5"/>
    <mergeCell ref="F4:F5"/>
    <mergeCell ref="G4:G5"/>
    <mergeCell ref="U4:U5"/>
    <mergeCell ref="V4:V5"/>
    <mergeCell ref="W4:W5"/>
    <mergeCell ref="X4:X5"/>
    <mergeCell ref="Y4:Y5"/>
    <mergeCell ref="Z4:Z5"/>
    <mergeCell ref="AA4:AA5"/>
    <mergeCell ref="AB4:AB5"/>
    <mergeCell ref="AC4:AC5"/>
    <mergeCell ref="AD4:AD5"/>
  </mergeCells>
  <printOptions horizontalCentered="true"/>
  <pageMargins left="0.707638888888889" right="0.707638888888889" top="0.432638888888889" bottom="0.747916666666667" header="0.313888888888889" footer="0.313888888888889"/>
  <pageSetup paperSize="8"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7"/>
  <sheetViews>
    <sheetView tabSelected="1" workbookViewId="0">
      <pane ySplit="4" topLeftCell="A94" activePane="bottomLeft" state="frozen"/>
      <selection/>
      <selection pane="bottomLeft" activeCell="D106" sqref="D106"/>
    </sheetView>
  </sheetViews>
  <sheetFormatPr defaultColWidth="9" defaultRowHeight="14.25"/>
  <cols>
    <col min="1" max="1" width="6" style="9" customWidth="true"/>
    <col min="2" max="2" width="20" style="6" customWidth="true"/>
    <col min="3" max="3" width="11" style="9" customWidth="true"/>
    <col min="4" max="4" width="22.4916666666667" style="9" customWidth="true"/>
    <col min="5" max="5" width="17.9416666666667" style="6" customWidth="true"/>
    <col min="6" max="7" width="10.75" style="9" customWidth="true"/>
    <col min="8" max="8" width="13.3333333333333" style="9" customWidth="true"/>
    <col min="9" max="9" width="23.75" style="9" customWidth="true"/>
    <col min="10" max="10" width="12.5" style="9" customWidth="true"/>
    <col min="11" max="11" width="12.9166666666667" style="9" customWidth="true"/>
    <col min="12" max="12" width="13.825" style="9" customWidth="true"/>
    <col min="13" max="16384" width="9" style="6"/>
  </cols>
  <sheetData>
    <row r="1" s="6" customFormat="true" ht="30" customHeight="true" spans="1:12">
      <c r="A1" s="10" t="s">
        <v>772</v>
      </c>
      <c r="B1" s="11"/>
      <c r="C1" s="12"/>
      <c r="D1" s="12"/>
      <c r="E1" s="50"/>
      <c r="F1" s="12"/>
      <c r="G1" s="12"/>
      <c r="H1" s="12"/>
      <c r="I1" s="12"/>
      <c r="J1" s="12"/>
      <c r="K1" s="12"/>
      <c r="L1" s="12"/>
    </row>
    <row r="2" s="6" customFormat="true" ht="42" customHeight="true" spans="1:12">
      <c r="A2" s="13" t="s">
        <v>773</v>
      </c>
      <c r="B2" s="13"/>
      <c r="C2" s="13"/>
      <c r="D2" s="13"/>
      <c r="E2" s="13"/>
      <c r="F2" s="13"/>
      <c r="G2" s="13"/>
      <c r="H2" s="13"/>
      <c r="I2" s="13"/>
      <c r="J2" s="13"/>
      <c r="K2" s="13"/>
      <c r="L2" s="13"/>
    </row>
    <row r="3" s="7" customFormat="true" ht="38.25" customHeight="true" spans="1:12">
      <c r="A3" s="14"/>
      <c r="B3" s="14" t="s">
        <v>774</v>
      </c>
      <c r="C3" s="14" t="s">
        <v>775</v>
      </c>
      <c r="D3" s="14" t="s">
        <v>776</v>
      </c>
      <c r="E3" s="14" t="s">
        <v>777</v>
      </c>
      <c r="F3" s="51" t="s">
        <v>778</v>
      </c>
      <c r="G3" s="51"/>
      <c r="H3" s="51"/>
      <c r="I3" s="52" t="s">
        <v>779</v>
      </c>
      <c r="J3" s="52"/>
      <c r="K3" s="52" t="s">
        <v>780</v>
      </c>
      <c r="L3" s="52"/>
    </row>
    <row r="4" s="7" customFormat="true" ht="38.25" customHeight="true" spans="1:12">
      <c r="A4" s="14"/>
      <c r="B4" s="14"/>
      <c r="C4" s="14"/>
      <c r="D4" s="14"/>
      <c r="E4" s="14"/>
      <c r="F4" s="51" t="s">
        <v>781</v>
      </c>
      <c r="G4" s="52" t="s">
        <v>782</v>
      </c>
      <c r="H4" s="52" t="s">
        <v>783</v>
      </c>
      <c r="I4" s="52" t="s">
        <v>784</v>
      </c>
      <c r="J4" s="52" t="s">
        <v>783</v>
      </c>
      <c r="K4" s="52" t="s">
        <v>780</v>
      </c>
      <c r="L4" s="52" t="s">
        <v>783</v>
      </c>
    </row>
    <row r="5" s="7" customFormat="true" ht="15" customHeight="true" spans="1:12">
      <c r="A5" s="14"/>
      <c r="B5" s="14" t="s">
        <v>785</v>
      </c>
      <c r="C5" s="14"/>
      <c r="D5" s="14"/>
      <c r="E5" s="14"/>
      <c r="F5" s="51"/>
      <c r="G5" s="52"/>
      <c r="H5" s="52"/>
      <c r="I5" s="52"/>
      <c r="J5" s="52"/>
      <c r="K5" s="52"/>
      <c r="L5" s="52"/>
    </row>
    <row r="6" s="8" customFormat="true" ht="42" customHeight="true" spans="1:12">
      <c r="A6" s="15">
        <f>IF(C6&lt;&gt;"",MAX(A4:A$4)+1,"")</f>
        <v>1</v>
      </c>
      <c r="B6" s="16" t="s">
        <v>786</v>
      </c>
      <c r="C6" s="17" t="s">
        <v>787</v>
      </c>
      <c r="D6" s="18" t="s">
        <v>788</v>
      </c>
      <c r="E6" s="25" t="s">
        <v>789</v>
      </c>
      <c r="F6" s="53" t="s">
        <v>790</v>
      </c>
      <c r="G6" s="26" t="s">
        <v>791</v>
      </c>
      <c r="H6" s="32" t="s">
        <v>792</v>
      </c>
      <c r="I6" s="26" t="s">
        <v>793</v>
      </c>
      <c r="J6" s="15" t="s">
        <v>794</v>
      </c>
      <c r="K6" s="26" t="s">
        <v>795</v>
      </c>
      <c r="L6" s="27" t="s">
        <v>796</v>
      </c>
    </row>
    <row r="7" s="8" customFormat="true" ht="60" customHeight="true" spans="1:12">
      <c r="A7" s="15">
        <f>IF(C7&lt;&gt;"",MAX(A$4:A6)+1,"")</f>
        <v>2</v>
      </c>
      <c r="B7" s="16" t="s">
        <v>797</v>
      </c>
      <c r="C7" s="19" t="s">
        <v>787</v>
      </c>
      <c r="D7" s="18" t="s">
        <v>788</v>
      </c>
      <c r="E7" s="25" t="s">
        <v>789</v>
      </c>
      <c r="F7" s="53" t="s">
        <v>790</v>
      </c>
      <c r="G7" s="53" t="s">
        <v>791</v>
      </c>
      <c r="H7" s="32" t="s">
        <v>792</v>
      </c>
      <c r="I7" s="26" t="s">
        <v>791</v>
      </c>
      <c r="J7" s="15" t="s">
        <v>794</v>
      </c>
      <c r="K7" s="26" t="s">
        <v>795</v>
      </c>
      <c r="L7" s="27" t="s">
        <v>796</v>
      </c>
    </row>
    <row r="8" s="8" customFormat="true" ht="35" customHeight="true" spans="1:12">
      <c r="A8" s="15">
        <f>IF(C8&lt;&gt;"",MAX(A$4:A7)+1,"")</f>
        <v>3</v>
      </c>
      <c r="B8" s="16" t="s">
        <v>798</v>
      </c>
      <c r="C8" s="20" t="s">
        <v>787</v>
      </c>
      <c r="D8" s="18" t="s">
        <v>788</v>
      </c>
      <c r="E8" s="25" t="s">
        <v>789</v>
      </c>
      <c r="F8" s="25" t="s">
        <v>799</v>
      </c>
      <c r="G8" s="25" t="s">
        <v>799</v>
      </c>
      <c r="H8" s="25" t="s">
        <v>792</v>
      </c>
      <c r="I8" s="25" t="s">
        <v>799</v>
      </c>
      <c r="J8" s="25" t="s">
        <v>800</v>
      </c>
      <c r="K8" s="25" t="s">
        <v>801</v>
      </c>
      <c r="L8" s="25" t="s">
        <v>796</v>
      </c>
    </row>
    <row r="9" s="8" customFormat="true" ht="36" customHeight="true" spans="1:12">
      <c r="A9" s="15">
        <f>IF(C9&lt;&gt;"",MAX(A$4:A8)+1,"")</f>
        <v>4</v>
      </c>
      <c r="B9" s="16" t="s">
        <v>802</v>
      </c>
      <c r="C9" s="21" t="s">
        <v>787</v>
      </c>
      <c r="D9" s="18" t="s">
        <v>803</v>
      </c>
      <c r="E9" s="25" t="s">
        <v>789</v>
      </c>
      <c r="F9" s="25" t="s">
        <v>804</v>
      </c>
      <c r="G9" s="54" t="s">
        <v>805</v>
      </c>
      <c r="H9" s="25" t="s">
        <v>792</v>
      </c>
      <c r="I9" s="54" t="s">
        <v>806</v>
      </c>
      <c r="J9" s="25" t="s">
        <v>800</v>
      </c>
      <c r="K9" s="25" t="s">
        <v>807</v>
      </c>
      <c r="L9" s="25" t="s">
        <v>796</v>
      </c>
    </row>
    <row r="10" s="8" customFormat="true" ht="15" customHeight="true" spans="1:12">
      <c r="A10" s="14"/>
      <c r="B10" s="14" t="s">
        <v>808</v>
      </c>
      <c r="C10" s="21"/>
      <c r="D10" s="18"/>
      <c r="E10" s="25"/>
      <c r="F10" s="55"/>
      <c r="G10" s="55"/>
      <c r="H10" s="55"/>
      <c r="I10" s="53"/>
      <c r="J10" s="26"/>
      <c r="K10" s="55"/>
      <c r="L10" s="26"/>
    </row>
    <row r="11" s="8" customFormat="true" ht="47" customHeight="true" spans="1:12">
      <c r="A11" s="15">
        <f>IF(C11&lt;&gt;"",MAX(A$4:A9)+1,"")</f>
        <v>5</v>
      </c>
      <c r="B11" s="22" t="s">
        <v>809</v>
      </c>
      <c r="C11" s="20" t="s">
        <v>787</v>
      </c>
      <c r="D11" s="23" t="s">
        <v>810</v>
      </c>
      <c r="E11" s="56" t="s">
        <v>811</v>
      </c>
      <c r="F11" s="57" t="s">
        <v>812</v>
      </c>
      <c r="G11" s="58" t="s">
        <v>801</v>
      </c>
      <c r="H11" s="32" t="s">
        <v>792</v>
      </c>
      <c r="I11" s="57" t="s">
        <v>812</v>
      </c>
      <c r="J11" s="23" t="s">
        <v>794</v>
      </c>
      <c r="K11" s="58" t="s">
        <v>813</v>
      </c>
      <c r="L11" s="27" t="s">
        <v>796</v>
      </c>
    </row>
    <row r="12" s="8" customFormat="true" ht="40" customHeight="true" spans="1:12">
      <c r="A12" s="15">
        <v>6</v>
      </c>
      <c r="B12" s="24" t="s">
        <v>814</v>
      </c>
      <c r="C12" s="25" t="s">
        <v>787</v>
      </c>
      <c r="D12" s="26" t="s">
        <v>810</v>
      </c>
      <c r="E12" s="26" t="s">
        <v>811</v>
      </c>
      <c r="F12" s="57" t="s">
        <v>812</v>
      </c>
      <c r="G12" s="58" t="s">
        <v>801</v>
      </c>
      <c r="H12" s="32" t="s">
        <v>792</v>
      </c>
      <c r="I12" s="57" t="s">
        <v>812</v>
      </c>
      <c r="J12" s="23" t="s">
        <v>794</v>
      </c>
      <c r="K12" s="58" t="s">
        <v>813</v>
      </c>
      <c r="L12" s="27" t="s">
        <v>796</v>
      </c>
    </row>
    <row r="13" s="8" customFormat="true" ht="15" customHeight="true" spans="1:12">
      <c r="A13" s="15" t="str">
        <f>IF(C13&lt;&gt;"",MAX(A$4:A11)+1,"")</f>
        <v/>
      </c>
      <c r="B13" s="14" t="s">
        <v>815</v>
      </c>
      <c r="C13" s="27"/>
      <c r="D13" s="26"/>
      <c r="E13" s="59"/>
      <c r="F13" s="26"/>
      <c r="G13" s="26"/>
      <c r="H13" s="55"/>
      <c r="I13" s="26"/>
      <c r="J13" s="26"/>
      <c r="K13" s="53"/>
      <c r="L13" s="55"/>
    </row>
    <row r="14" s="8" customFormat="true" ht="50" customHeight="true" spans="1:12">
      <c r="A14" s="15">
        <v>7</v>
      </c>
      <c r="B14" s="24" t="s">
        <v>816</v>
      </c>
      <c r="C14" s="17" t="s">
        <v>787</v>
      </c>
      <c r="D14" s="26" t="s">
        <v>817</v>
      </c>
      <c r="E14" s="25" t="s">
        <v>818</v>
      </c>
      <c r="F14" s="55" t="s">
        <v>819</v>
      </c>
      <c r="G14" s="55" t="s">
        <v>819</v>
      </c>
      <c r="H14" s="32" t="s">
        <v>820</v>
      </c>
      <c r="I14" s="55" t="s">
        <v>821</v>
      </c>
      <c r="J14" s="23" t="s">
        <v>794</v>
      </c>
      <c r="K14" s="58" t="s">
        <v>822</v>
      </c>
      <c r="L14" s="27" t="s">
        <v>796</v>
      </c>
    </row>
    <row r="15" s="8" customFormat="true" ht="42" customHeight="true" spans="1:12">
      <c r="A15" s="15">
        <f>IF(C15&lt;&gt;"",MAX(A$4:A14)+1,"")</f>
        <v>8</v>
      </c>
      <c r="B15" s="24" t="s">
        <v>823</v>
      </c>
      <c r="C15" s="28" t="s">
        <v>824</v>
      </c>
      <c r="D15" s="26" t="s">
        <v>817</v>
      </c>
      <c r="E15" s="25" t="s">
        <v>818</v>
      </c>
      <c r="F15" s="55" t="s">
        <v>819</v>
      </c>
      <c r="G15" s="55" t="s">
        <v>819</v>
      </c>
      <c r="H15" s="32" t="s">
        <v>820</v>
      </c>
      <c r="I15" s="55" t="s">
        <v>821</v>
      </c>
      <c r="J15" s="23" t="s">
        <v>794</v>
      </c>
      <c r="K15" s="58" t="s">
        <v>822</v>
      </c>
      <c r="L15" s="27" t="s">
        <v>796</v>
      </c>
    </row>
    <row r="16" s="8" customFormat="true" ht="43" customHeight="true" spans="1:12">
      <c r="A16" s="15">
        <f>IF(C16&lt;&gt;"",MAX(A$4:A15)+1,"")</f>
        <v>9</v>
      </c>
      <c r="B16" s="24" t="s">
        <v>825</v>
      </c>
      <c r="C16" s="28" t="s">
        <v>824</v>
      </c>
      <c r="D16" s="26" t="s">
        <v>817</v>
      </c>
      <c r="E16" s="25" t="s">
        <v>818</v>
      </c>
      <c r="F16" s="55" t="s">
        <v>819</v>
      </c>
      <c r="G16" s="55" t="s">
        <v>819</v>
      </c>
      <c r="H16" s="32" t="s">
        <v>820</v>
      </c>
      <c r="I16" s="55" t="s">
        <v>821</v>
      </c>
      <c r="J16" s="23" t="s">
        <v>794</v>
      </c>
      <c r="K16" s="58" t="s">
        <v>822</v>
      </c>
      <c r="L16" s="27" t="s">
        <v>796</v>
      </c>
    </row>
    <row r="17" s="8" customFormat="true" ht="38" customHeight="true" spans="1:12">
      <c r="A17" s="15">
        <f>IF(C17&lt;&gt;"",MAX(A$4:A16)+1,"")</f>
        <v>10</v>
      </c>
      <c r="B17" s="24" t="s">
        <v>826</v>
      </c>
      <c r="C17" s="28" t="s">
        <v>824</v>
      </c>
      <c r="D17" s="26" t="s">
        <v>817</v>
      </c>
      <c r="E17" s="25" t="s">
        <v>818</v>
      </c>
      <c r="F17" s="60" t="s">
        <v>819</v>
      </c>
      <c r="G17" s="60" t="s">
        <v>819</v>
      </c>
      <c r="H17" s="32" t="s">
        <v>820</v>
      </c>
      <c r="I17" s="60" t="s">
        <v>819</v>
      </c>
      <c r="J17" s="32" t="s">
        <v>820</v>
      </c>
      <c r="K17" s="60" t="s">
        <v>827</v>
      </c>
      <c r="L17" s="67" t="s">
        <v>828</v>
      </c>
    </row>
    <row r="18" s="8" customFormat="true" ht="47" customHeight="true" spans="1:12">
      <c r="A18" s="15">
        <f>IF(C18&lt;&gt;"",MAX(A$4:A17)+1,"")</f>
        <v>11</v>
      </c>
      <c r="B18" s="24" t="s">
        <v>829</v>
      </c>
      <c r="C18" s="28" t="s">
        <v>824</v>
      </c>
      <c r="D18" s="26" t="s">
        <v>817</v>
      </c>
      <c r="E18" s="25" t="s">
        <v>818</v>
      </c>
      <c r="F18" s="60" t="s">
        <v>819</v>
      </c>
      <c r="G18" s="61" t="s">
        <v>819</v>
      </c>
      <c r="H18" s="32" t="s">
        <v>820</v>
      </c>
      <c r="I18" s="60" t="s">
        <v>819</v>
      </c>
      <c r="J18" s="32" t="s">
        <v>820</v>
      </c>
      <c r="K18" s="61" t="s">
        <v>790</v>
      </c>
      <c r="L18" s="67" t="s">
        <v>828</v>
      </c>
    </row>
    <row r="19" s="8" customFormat="true" ht="42" customHeight="true" spans="1:12">
      <c r="A19" s="15">
        <f>IF(C19&lt;&gt;"",MAX(A$4:A18)+1,"")</f>
        <v>12</v>
      </c>
      <c r="B19" s="24" t="s">
        <v>830</v>
      </c>
      <c r="C19" s="28" t="s">
        <v>824</v>
      </c>
      <c r="D19" s="26" t="s">
        <v>817</v>
      </c>
      <c r="E19" s="25" t="s">
        <v>818</v>
      </c>
      <c r="F19" s="60" t="s">
        <v>819</v>
      </c>
      <c r="G19" s="61" t="s">
        <v>819</v>
      </c>
      <c r="H19" s="32" t="s">
        <v>820</v>
      </c>
      <c r="I19" s="60" t="s">
        <v>819</v>
      </c>
      <c r="J19" s="32" t="s">
        <v>820</v>
      </c>
      <c r="K19" s="61" t="s">
        <v>790</v>
      </c>
      <c r="L19" s="67" t="s">
        <v>828</v>
      </c>
    </row>
    <row r="20" s="8" customFormat="true" ht="46" customHeight="true" spans="1:12">
      <c r="A20" s="15">
        <f>IF(C20&lt;&gt;"",MAX(A$4:A19)+1,"")</f>
        <v>13</v>
      </c>
      <c r="B20" s="16" t="s">
        <v>831</v>
      </c>
      <c r="C20" s="17" t="s">
        <v>787</v>
      </c>
      <c r="D20" s="29" t="s">
        <v>832</v>
      </c>
      <c r="E20" s="25" t="s">
        <v>818</v>
      </c>
      <c r="F20" s="60" t="s">
        <v>821</v>
      </c>
      <c r="G20" s="61" t="s">
        <v>821</v>
      </c>
      <c r="H20" s="32" t="s">
        <v>792</v>
      </c>
      <c r="I20" s="60" t="s">
        <v>821</v>
      </c>
      <c r="J20" s="23" t="s">
        <v>794</v>
      </c>
      <c r="K20" s="61" t="s">
        <v>791</v>
      </c>
      <c r="L20" s="67" t="s">
        <v>833</v>
      </c>
    </row>
    <row r="21" s="8" customFormat="true" ht="46" customHeight="true" spans="1:12">
      <c r="A21" s="15">
        <v>14</v>
      </c>
      <c r="B21" s="16" t="s">
        <v>834</v>
      </c>
      <c r="C21" s="17" t="s">
        <v>787</v>
      </c>
      <c r="D21" s="29" t="s">
        <v>832</v>
      </c>
      <c r="E21" s="25" t="s">
        <v>818</v>
      </c>
      <c r="F21" s="60" t="s">
        <v>793</v>
      </c>
      <c r="G21" s="61" t="s">
        <v>791</v>
      </c>
      <c r="H21" s="32" t="s">
        <v>792</v>
      </c>
      <c r="I21" s="60" t="s">
        <v>790</v>
      </c>
      <c r="J21" s="23" t="s">
        <v>794</v>
      </c>
      <c r="K21" s="61" t="s">
        <v>835</v>
      </c>
      <c r="L21" s="67" t="s">
        <v>833</v>
      </c>
    </row>
    <row r="22" s="8" customFormat="true" ht="15" customHeight="true" spans="1:12">
      <c r="A22" s="15"/>
      <c r="B22" s="14" t="s">
        <v>836</v>
      </c>
      <c r="C22" s="17"/>
      <c r="D22" s="18"/>
      <c r="E22" s="25"/>
      <c r="F22" s="53"/>
      <c r="G22" s="55"/>
      <c r="H22" s="55"/>
      <c r="I22" s="53"/>
      <c r="J22" s="15"/>
      <c r="K22" s="55"/>
      <c r="L22" s="15"/>
    </row>
    <row r="23" s="8" customFormat="true" ht="60" customHeight="true" spans="1:12">
      <c r="A23" s="15">
        <v>15</v>
      </c>
      <c r="B23" s="30" t="s">
        <v>837</v>
      </c>
      <c r="C23" s="28" t="s">
        <v>824</v>
      </c>
      <c r="D23" s="26" t="s">
        <v>838</v>
      </c>
      <c r="E23" s="26" t="s">
        <v>839</v>
      </c>
      <c r="F23" s="55" t="s">
        <v>793</v>
      </c>
      <c r="G23" s="55" t="s">
        <v>827</v>
      </c>
      <c r="H23" s="32" t="s">
        <v>792</v>
      </c>
      <c r="I23" s="55" t="s">
        <v>819</v>
      </c>
      <c r="J23" s="32" t="s">
        <v>820</v>
      </c>
      <c r="K23" s="55" t="s">
        <v>819</v>
      </c>
      <c r="L23" s="32" t="s">
        <v>820</v>
      </c>
    </row>
    <row r="24" s="8" customFormat="true" ht="58" customHeight="true" spans="1:12">
      <c r="A24" s="15">
        <f>IF(C24&lt;&gt;"",MAX(A$4:A23)+1,"")</f>
        <v>16</v>
      </c>
      <c r="B24" s="30" t="s">
        <v>840</v>
      </c>
      <c r="C24" s="17" t="s">
        <v>787</v>
      </c>
      <c r="D24" s="26" t="s">
        <v>841</v>
      </c>
      <c r="E24" s="26" t="s">
        <v>842</v>
      </c>
      <c r="F24" s="55" t="s">
        <v>821</v>
      </c>
      <c r="G24" s="55" t="s">
        <v>821</v>
      </c>
      <c r="H24" s="32" t="s">
        <v>792</v>
      </c>
      <c r="I24" s="55" t="s">
        <v>821</v>
      </c>
      <c r="J24" s="23" t="s">
        <v>794</v>
      </c>
      <c r="K24" s="55" t="s">
        <v>819</v>
      </c>
      <c r="L24" s="32" t="s">
        <v>820</v>
      </c>
    </row>
    <row r="25" s="8" customFormat="true" ht="39" customHeight="true" spans="1:12">
      <c r="A25" s="15">
        <f>IF(C25&lt;&gt;"",MAX(A$4:A24)+1,"")</f>
        <v>17</v>
      </c>
      <c r="B25" s="31" t="s">
        <v>843</v>
      </c>
      <c r="C25" s="32" t="s">
        <v>787</v>
      </c>
      <c r="D25" s="26" t="s">
        <v>841</v>
      </c>
      <c r="E25" s="26" t="s">
        <v>842</v>
      </c>
      <c r="F25" s="55" t="s">
        <v>821</v>
      </c>
      <c r="G25" s="55" t="s">
        <v>821</v>
      </c>
      <c r="H25" s="32" t="s">
        <v>792</v>
      </c>
      <c r="I25" s="55" t="s">
        <v>821</v>
      </c>
      <c r="J25" s="23" t="s">
        <v>794</v>
      </c>
      <c r="K25" s="55" t="s">
        <v>819</v>
      </c>
      <c r="L25" s="32" t="s">
        <v>820</v>
      </c>
    </row>
    <row r="26" s="8" customFormat="true" ht="45" customHeight="true" spans="1:12">
      <c r="A26" s="15">
        <f>IF(C26&lt;&gt;"",MAX(A$4:A25)+1,"")</f>
        <v>18</v>
      </c>
      <c r="B26" s="31" t="s">
        <v>844</v>
      </c>
      <c r="C26" s="17" t="s">
        <v>787</v>
      </c>
      <c r="D26" s="26" t="s">
        <v>841</v>
      </c>
      <c r="E26" s="26" t="s">
        <v>842</v>
      </c>
      <c r="F26" s="55" t="s">
        <v>821</v>
      </c>
      <c r="G26" s="55" t="s">
        <v>821</v>
      </c>
      <c r="H26" s="32" t="s">
        <v>792</v>
      </c>
      <c r="I26" s="55" t="s">
        <v>821</v>
      </c>
      <c r="J26" s="23" t="s">
        <v>794</v>
      </c>
      <c r="K26" s="55" t="s">
        <v>819</v>
      </c>
      <c r="L26" s="32" t="s">
        <v>820</v>
      </c>
    </row>
    <row r="27" s="8" customFormat="true" ht="51" customHeight="true" spans="1:12">
      <c r="A27" s="15">
        <f>IF(C27&lt;&gt;"",MAX(A$4:A26)+1,"")</f>
        <v>19</v>
      </c>
      <c r="B27" s="30" t="s">
        <v>845</v>
      </c>
      <c r="C27" s="17" t="s">
        <v>787</v>
      </c>
      <c r="D27" s="26" t="s">
        <v>846</v>
      </c>
      <c r="E27" s="26" t="s">
        <v>842</v>
      </c>
      <c r="F27" s="26" t="s">
        <v>793</v>
      </c>
      <c r="G27" s="26" t="s">
        <v>791</v>
      </c>
      <c r="H27" s="32" t="s">
        <v>792</v>
      </c>
      <c r="I27" s="55" t="s">
        <v>819</v>
      </c>
      <c r="J27" s="32" t="s">
        <v>820</v>
      </c>
      <c r="K27" s="55" t="s">
        <v>819</v>
      </c>
      <c r="L27" s="32" t="s">
        <v>820</v>
      </c>
    </row>
    <row r="28" s="8" customFormat="true" ht="50" customHeight="true" spans="1:12">
      <c r="A28" s="15">
        <f>IF(C28&lt;&gt;"",MAX(A$4:A27)+1,"")</f>
        <v>20</v>
      </c>
      <c r="B28" s="30" t="s">
        <v>847</v>
      </c>
      <c r="C28" s="33" t="s">
        <v>787</v>
      </c>
      <c r="D28" s="26" t="s">
        <v>841</v>
      </c>
      <c r="E28" s="26" t="s">
        <v>842</v>
      </c>
      <c r="F28" s="26" t="s">
        <v>791</v>
      </c>
      <c r="G28" s="26" t="s">
        <v>827</v>
      </c>
      <c r="H28" s="32" t="s">
        <v>792</v>
      </c>
      <c r="I28" s="26" t="s">
        <v>793</v>
      </c>
      <c r="J28" s="23" t="s">
        <v>794</v>
      </c>
      <c r="K28" s="55" t="s">
        <v>819</v>
      </c>
      <c r="L28" s="32" t="s">
        <v>820</v>
      </c>
    </row>
    <row r="29" s="8" customFormat="true" ht="45" customHeight="true" spans="1:12">
      <c r="A29" s="15">
        <f>IF(C29&lt;&gt;"",MAX(A$4:A28)+1,"")</f>
        <v>21</v>
      </c>
      <c r="B29" s="34" t="s">
        <v>848</v>
      </c>
      <c r="C29" s="17" t="s">
        <v>787</v>
      </c>
      <c r="D29" s="26" t="s">
        <v>841</v>
      </c>
      <c r="E29" s="26" t="s">
        <v>842</v>
      </c>
      <c r="F29" s="26" t="s">
        <v>791</v>
      </c>
      <c r="G29" s="26" t="s">
        <v>827</v>
      </c>
      <c r="H29" s="32" t="s">
        <v>792</v>
      </c>
      <c r="I29" s="26" t="s">
        <v>793</v>
      </c>
      <c r="J29" s="23" t="s">
        <v>794</v>
      </c>
      <c r="K29" s="55" t="s">
        <v>819</v>
      </c>
      <c r="L29" s="32" t="s">
        <v>820</v>
      </c>
    </row>
    <row r="30" s="8" customFormat="true" ht="54" customHeight="true" spans="1:12">
      <c r="A30" s="15">
        <f>IF(C30&lt;&gt;"",MAX(A$4:A29)+1,"")</f>
        <v>22</v>
      </c>
      <c r="B30" s="34" t="s">
        <v>849</v>
      </c>
      <c r="C30" s="17" t="s">
        <v>787</v>
      </c>
      <c r="D30" s="26" t="s">
        <v>850</v>
      </c>
      <c r="E30" s="26" t="s">
        <v>842</v>
      </c>
      <c r="F30" s="26" t="s">
        <v>791</v>
      </c>
      <c r="G30" s="26" t="s">
        <v>827</v>
      </c>
      <c r="H30" s="32" t="s">
        <v>792</v>
      </c>
      <c r="I30" s="55" t="s">
        <v>819</v>
      </c>
      <c r="J30" s="32" t="s">
        <v>820</v>
      </c>
      <c r="K30" s="55" t="s">
        <v>819</v>
      </c>
      <c r="L30" s="32" t="s">
        <v>820</v>
      </c>
    </row>
    <row r="31" s="8" customFormat="true" ht="15" customHeight="true" spans="1:12">
      <c r="A31" s="15"/>
      <c r="B31" s="14" t="s">
        <v>851</v>
      </c>
      <c r="C31" s="17"/>
      <c r="D31" s="26"/>
      <c r="E31" s="26"/>
      <c r="F31" s="26"/>
      <c r="G31" s="26"/>
      <c r="H31" s="15"/>
      <c r="I31" s="26"/>
      <c r="J31" s="15"/>
      <c r="K31" s="26"/>
      <c r="L31" s="15"/>
    </row>
    <row r="32" s="8" customFormat="true" ht="54" customHeight="true" spans="1:12">
      <c r="A32" s="15">
        <f>IF(C32&lt;&gt;"",MAX(A$4:A30)+1,"")</f>
        <v>23</v>
      </c>
      <c r="B32" s="35" t="s">
        <v>852</v>
      </c>
      <c r="C32" s="36" t="s">
        <v>787</v>
      </c>
      <c r="D32" s="26" t="s">
        <v>853</v>
      </c>
      <c r="E32" s="26" t="s">
        <v>854</v>
      </c>
      <c r="F32" s="26" t="s">
        <v>793</v>
      </c>
      <c r="G32" s="26" t="s">
        <v>827</v>
      </c>
      <c r="H32" s="26" t="s">
        <v>855</v>
      </c>
      <c r="I32" s="62" t="s">
        <v>856</v>
      </c>
      <c r="J32" s="62" t="s">
        <v>857</v>
      </c>
      <c r="K32" s="26" t="s">
        <v>858</v>
      </c>
      <c r="L32" s="26" t="s">
        <v>833</v>
      </c>
    </row>
    <row r="33" s="8" customFormat="true" ht="49" customHeight="true" spans="1:12">
      <c r="A33" s="15">
        <f>IF(C33&lt;&gt;"",MAX(A$4:A32)+1,"")</f>
        <v>24</v>
      </c>
      <c r="B33" s="35" t="s">
        <v>859</v>
      </c>
      <c r="C33" s="17" t="s">
        <v>787</v>
      </c>
      <c r="D33" s="26" t="s">
        <v>860</v>
      </c>
      <c r="E33" s="26" t="s">
        <v>854</v>
      </c>
      <c r="F33" s="26" t="s">
        <v>793</v>
      </c>
      <c r="G33" s="26" t="s">
        <v>827</v>
      </c>
      <c r="H33" s="26" t="s">
        <v>855</v>
      </c>
      <c r="I33" s="62" t="s">
        <v>856</v>
      </c>
      <c r="J33" s="62" t="s">
        <v>857</v>
      </c>
      <c r="K33" s="26" t="s">
        <v>858</v>
      </c>
      <c r="L33" s="26" t="s">
        <v>833</v>
      </c>
    </row>
    <row r="34" s="8" customFormat="true" ht="55" customHeight="true" spans="1:12">
      <c r="A34" s="15">
        <f>IF(C34&lt;&gt;"",MAX(A$4:A33)+1,"")</f>
        <v>25</v>
      </c>
      <c r="B34" s="35" t="s">
        <v>861</v>
      </c>
      <c r="C34" s="18" t="s">
        <v>862</v>
      </c>
      <c r="D34" s="26" t="s">
        <v>853</v>
      </c>
      <c r="E34" s="26" t="s">
        <v>854</v>
      </c>
      <c r="F34" s="26" t="s">
        <v>793</v>
      </c>
      <c r="G34" s="26" t="s">
        <v>827</v>
      </c>
      <c r="H34" s="26" t="s">
        <v>855</v>
      </c>
      <c r="I34" s="62" t="s">
        <v>856</v>
      </c>
      <c r="J34" s="62" t="s">
        <v>857</v>
      </c>
      <c r="K34" s="26" t="s">
        <v>858</v>
      </c>
      <c r="L34" s="26" t="s">
        <v>833</v>
      </c>
    </row>
    <row r="35" s="8" customFormat="true" ht="55" customHeight="true" spans="1:12">
      <c r="A35" s="15">
        <f>IF(C35&lt;&gt;"",MAX(A$4:A34)+1,"")</f>
        <v>26</v>
      </c>
      <c r="B35" s="35" t="s">
        <v>863</v>
      </c>
      <c r="C35" s="18" t="s">
        <v>862</v>
      </c>
      <c r="D35" s="26" t="s">
        <v>864</v>
      </c>
      <c r="E35" s="26" t="s">
        <v>865</v>
      </c>
      <c r="F35" s="26" t="s">
        <v>866</v>
      </c>
      <c r="G35" s="62" t="s">
        <v>856</v>
      </c>
      <c r="H35" s="62" t="s">
        <v>857</v>
      </c>
      <c r="I35" s="62" t="s">
        <v>856</v>
      </c>
      <c r="J35" s="62" t="s">
        <v>857</v>
      </c>
      <c r="K35" s="62" t="s">
        <v>856</v>
      </c>
      <c r="L35" s="62" t="s">
        <v>857</v>
      </c>
    </row>
    <row r="36" s="8" customFormat="true" ht="15" customHeight="true" spans="1:12">
      <c r="A36" s="15"/>
      <c r="B36" s="14" t="s">
        <v>867</v>
      </c>
      <c r="C36" s="18"/>
      <c r="D36" s="26"/>
      <c r="E36" s="26"/>
      <c r="F36" s="53"/>
      <c r="G36" s="55"/>
      <c r="H36" s="55"/>
      <c r="I36" s="53"/>
      <c r="J36" s="15"/>
      <c r="K36" s="55"/>
      <c r="L36" s="15"/>
    </row>
    <row r="37" s="8" customFormat="true" ht="50" customHeight="true" spans="1:12">
      <c r="A37" s="15">
        <f>IF(C37&lt;&gt;"",MAX(A$4:A35)+1,"")</f>
        <v>27</v>
      </c>
      <c r="B37" s="37" t="s">
        <v>868</v>
      </c>
      <c r="C37" s="18" t="s">
        <v>862</v>
      </c>
      <c r="D37" s="38" t="s">
        <v>869</v>
      </c>
      <c r="E37" s="42" t="s">
        <v>870</v>
      </c>
      <c r="F37" s="26" t="s">
        <v>821</v>
      </c>
      <c r="G37" s="26" t="s">
        <v>821</v>
      </c>
      <c r="H37" s="32" t="s">
        <v>792</v>
      </c>
      <c r="I37" s="26" t="s">
        <v>821</v>
      </c>
      <c r="J37" s="17" t="s">
        <v>800</v>
      </c>
      <c r="K37" s="55" t="s">
        <v>858</v>
      </c>
      <c r="L37" s="27" t="s">
        <v>796</v>
      </c>
    </row>
    <row r="38" s="8" customFormat="true" ht="50" customHeight="true" spans="1:12">
      <c r="A38" s="15">
        <f>IF(C38&lt;&gt;"",MAX(A$4:A37)+1,"")</f>
        <v>28</v>
      </c>
      <c r="B38" s="37" t="s">
        <v>871</v>
      </c>
      <c r="C38" s="18" t="s">
        <v>862</v>
      </c>
      <c r="D38" s="38" t="s">
        <v>872</v>
      </c>
      <c r="E38" s="42" t="s">
        <v>870</v>
      </c>
      <c r="F38" s="62" t="s">
        <v>873</v>
      </c>
      <c r="G38" s="62" t="s">
        <v>856</v>
      </c>
      <c r="H38" s="63" t="s">
        <v>874</v>
      </c>
      <c r="I38" s="63" t="s">
        <v>856</v>
      </c>
      <c r="J38" s="62" t="s">
        <v>857</v>
      </c>
      <c r="K38" s="62" t="s">
        <v>856</v>
      </c>
      <c r="L38" s="62" t="s">
        <v>857</v>
      </c>
    </row>
    <row r="39" s="8" customFormat="true" ht="46" customHeight="true" spans="1:12">
      <c r="A39" s="15">
        <f>IF(C39&lt;&gt;"",MAX(A$4:A38)+1,"")</f>
        <v>29</v>
      </c>
      <c r="B39" s="37" t="s">
        <v>875</v>
      </c>
      <c r="C39" s="18" t="s">
        <v>862</v>
      </c>
      <c r="D39" s="38" t="s">
        <v>876</v>
      </c>
      <c r="E39" s="42" t="s">
        <v>870</v>
      </c>
      <c r="F39" s="62" t="s">
        <v>877</v>
      </c>
      <c r="G39" s="62" t="s">
        <v>856</v>
      </c>
      <c r="H39" s="62" t="s">
        <v>878</v>
      </c>
      <c r="I39" s="63" t="s">
        <v>856</v>
      </c>
      <c r="J39" s="62" t="s">
        <v>857</v>
      </c>
      <c r="K39" s="62" t="s">
        <v>856</v>
      </c>
      <c r="L39" s="62" t="s">
        <v>857</v>
      </c>
    </row>
    <row r="40" s="8" customFormat="true" ht="67.5" customHeight="true" spans="1:12">
      <c r="A40" s="15">
        <f>IF(C40&lt;&gt;"",MAX(A$4:A39)+1,"")</f>
        <v>30</v>
      </c>
      <c r="B40" s="39" t="s">
        <v>879</v>
      </c>
      <c r="C40" s="18" t="s">
        <v>862</v>
      </c>
      <c r="D40" s="40" t="s">
        <v>880</v>
      </c>
      <c r="E40" s="42" t="s">
        <v>870</v>
      </c>
      <c r="F40" s="26" t="s">
        <v>821</v>
      </c>
      <c r="G40" s="26" t="s">
        <v>827</v>
      </c>
      <c r="H40" s="32" t="s">
        <v>792</v>
      </c>
      <c r="I40" s="55" t="s">
        <v>827</v>
      </c>
      <c r="J40" s="17" t="s">
        <v>800</v>
      </c>
      <c r="K40" s="55" t="s">
        <v>858</v>
      </c>
      <c r="L40" s="27" t="s">
        <v>796</v>
      </c>
    </row>
    <row r="41" s="8" customFormat="true" ht="45" customHeight="true" spans="1:12">
      <c r="A41" s="15">
        <f>IF(C41&lt;&gt;"",MAX(A$4:A40)+1,"")</f>
        <v>31</v>
      </c>
      <c r="B41" s="41" t="s">
        <v>881</v>
      </c>
      <c r="C41" s="28" t="s">
        <v>824</v>
      </c>
      <c r="D41" s="42" t="s">
        <v>803</v>
      </c>
      <c r="E41" s="42" t="s">
        <v>870</v>
      </c>
      <c r="F41" s="26" t="s">
        <v>793</v>
      </c>
      <c r="G41" s="26" t="s">
        <v>827</v>
      </c>
      <c r="H41" s="32" t="s">
        <v>792</v>
      </c>
      <c r="I41" s="63" t="s">
        <v>856</v>
      </c>
      <c r="J41" s="62" t="s">
        <v>857</v>
      </c>
      <c r="K41" s="55" t="s">
        <v>858</v>
      </c>
      <c r="L41" s="27" t="s">
        <v>796</v>
      </c>
    </row>
    <row r="42" s="8" customFormat="true" ht="43" customHeight="true" spans="1:12">
      <c r="A42" s="15">
        <f>IF(C42&lt;&gt;"",MAX(A$4:A41)+1,"")</f>
        <v>32</v>
      </c>
      <c r="B42" s="39" t="s">
        <v>882</v>
      </c>
      <c r="C42" s="17" t="s">
        <v>787</v>
      </c>
      <c r="D42" s="26" t="s">
        <v>883</v>
      </c>
      <c r="E42" s="26" t="s">
        <v>884</v>
      </c>
      <c r="F42" s="64" t="s">
        <v>801</v>
      </c>
      <c r="G42" s="64" t="s">
        <v>813</v>
      </c>
      <c r="H42" s="32" t="s">
        <v>792</v>
      </c>
      <c r="I42" s="17" t="s">
        <v>799</v>
      </c>
      <c r="J42" s="17" t="s">
        <v>800</v>
      </c>
      <c r="K42" s="68" t="s">
        <v>822</v>
      </c>
      <c r="L42" s="27" t="s">
        <v>796</v>
      </c>
    </row>
    <row r="43" s="8" customFormat="true" ht="50" customHeight="true" spans="1:12">
      <c r="A43" s="15">
        <f>IF(C43&lt;&gt;"",MAX(A$4:A42)+1,"")</f>
        <v>33</v>
      </c>
      <c r="B43" s="39" t="s">
        <v>885</v>
      </c>
      <c r="C43" s="17" t="s">
        <v>787</v>
      </c>
      <c r="D43" s="26" t="s">
        <v>884</v>
      </c>
      <c r="E43" s="26" t="s">
        <v>884</v>
      </c>
      <c r="F43" s="17" t="s">
        <v>886</v>
      </c>
      <c r="G43" s="17" t="s">
        <v>804</v>
      </c>
      <c r="H43" s="32" t="s">
        <v>792</v>
      </c>
      <c r="I43" s="17" t="s">
        <v>799</v>
      </c>
      <c r="J43" s="17" t="s">
        <v>800</v>
      </c>
      <c r="K43" s="68" t="s">
        <v>822</v>
      </c>
      <c r="L43" s="27" t="s">
        <v>796</v>
      </c>
    </row>
    <row r="44" s="8" customFormat="true" ht="37" customHeight="true" spans="1:12">
      <c r="A44" s="15">
        <f>IF(C44&lt;&gt;"",MAX(A$4:A43)+1,"")</f>
        <v>34</v>
      </c>
      <c r="B44" s="39" t="s">
        <v>887</v>
      </c>
      <c r="C44" s="43" t="s">
        <v>787</v>
      </c>
      <c r="D44" s="26" t="s">
        <v>888</v>
      </c>
      <c r="E44" s="26" t="s">
        <v>884</v>
      </c>
      <c r="F44" s="17" t="s">
        <v>804</v>
      </c>
      <c r="G44" s="58" t="s">
        <v>801</v>
      </c>
      <c r="H44" s="32" t="s">
        <v>792</v>
      </c>
      <c r="I44" s="57" t="s">
        <v>799</v>
      </c>
      <c r="J44" s="17" t="s">
        <v>800</v>
      </c>
      <c r="K44" s="58" t="s">
        <v>822</v>
      </c>
      <c r="L44" s="27" t="s">
        <v>796</v>
      </c>
    </row>
    <row r="45" s="8" customFormat="true" ht="50" customHeight="true" spans="1:12">
      <c r="A45" s="15">
        <f>IF(C45&lt;&gt;"",MAX(A$4:A44)+1,"")</f>
        <v>35</v>
      </c>
      <c r="B45" s="39" t="s">
        <v>889</v>
      </c>
      <c r="C45" s="43" t="s">
        <v>787</v>
      </c>
      <c r="D45" s="26" t="s">
        <v>890</v>
      </c>
      <c r="E45" s="26" t="s">
        <v>884</v>
      </c>
      <c r="F45" s="57" t="s">
        <v>822</v>
      </c>
      <c r="G45" s="62" t="s">
        <v>856</v>
      </c>
      <c r="H45" s="32" t="s">
        <v>792</v>
      </c>
      <c r="I45" s="57" t="s">
        <v>799</v>
      </c>
      <c r="J45" s="17" t="s">
        <v>800</v>
      </c>
      <c r="K45" s="58" t="s">
        <v>822</v>
      </c>
      <c r="L45" s="27" t="s">
        <v>796</v>
      </c>
    </row>
    <row r="46" s="8" customFormat="true" ht="50" customHeight="true" spans="1:12">
      <c r="A46" s="15">
        <f>IF(C46&lt;&gt;"",MAX(A$4:A45)+1,"")</f>
        <v>36</v>
      </c>
      <c r="B46" s="39" t="s">
        <v>891</v>
      </c>
      <c r="C46" s="44" t="s">
        <v>787</v>
      </c>
      <c r="D46" s="26" t="s">
        <v>892</v>
      </c>
      <c r="E46" s="26" t="s">
        <v>884</v>
      </c>
      <c r="F46" s="17" t="s">
        <v>799</v>
      </c>
      <c r="G46" s="62" t="s">
        <v>856</v>
      </c>
      <c r="H46" s="32" t="s">
        <v>792</v>
      </c>
      <c r="I46" s="57" t="s">
        <v>799</v>
      </c>
      <c r="J46" s="17" t="s">
        <v>800</v>
      </c>
      <c r="K46" s="58" t="s">
        <v>822</v>
      </c>
      <c r="L46" s="27" t="s">
        <v>796</v>
      </c>
    </row>
    <row r="47" s="8" customFormat="true" ht="50" customHeight="true" spans="1:12">
      <c r="A47" s="15">
        <f>IF(C47&lt;&gt;"",MAX(A$4:A46)+1,"")</f>
        <v>37</v>
      </c>
      <c r="B47" s="39" t="s">
        <v>893</v>
      </c>
      <c r="C47" s="44" t="s">
        <v>787</v>
      </c>
      <c r="D47" s="26" t="s">
        <v>894</v>
      </c>
      <c r="E47" s="26" t="s">
        <v>884</v>
      </c>
      <c r="F47" s="57" t="s">
        <v>822</v>
      </c>
      <c r="G47" s="62" t="s">
        <v>856</v>
      </c>
      <c r="H47" s="32" t="s">
        <v>792</v>
      </c>
      <c r="I47" s="57" t="s">
        <v>799</v>
      </c>
      <c r="J47" s="17" t="s">
        <v>800</v>
      </c>
      <c r="K47" s="58" t="s">
        <v>822</v>
      </c>
      <c r="L47" s="27" t="s">
        <v>796</v>
      </c>
    </row>
    <row r="48" s="8" customFormat="true" ht="61" customHeight="true" spans="1:12">
      <c r="A48" s="15">
        <f>IF(C48&lt;&gt;"",MAX(A$4:A47)+1,"")</f>
        <v>38</v>
      </c>
      <c r="B48" s="39" t="s">
        <v>895</v>
      </c>
      <c r="C48" s="44" t="s">
        <v>787</v>
      </c>
      <c r="D48" s="26" t="s">
        <v>896</v>
      </c>
      <c r="E48" s="26" t="s">
        <v>884</v>
      </c>
      <c r="F48" s="57" t="s">
        <v>822</v>
      </c>
      <c r="G48" s="62" t="s">
        <v>856</v>
      </c>
      <c r="H48" s="32" t="s">
        <v>792</v>
      </c>
      <c r="I48" s="57" t="s">
        <v>799</v>
      </c>
      <c r="J48" s="17" t="s">
        <v>800</v>
      </c>
      <c r="K48" s="58" t="s">
        <v>822</v>
      </c>
      <c r="L48" s="27" t="s">
        <v>796</v>
      </c>
    </row>
    <row r="49" s="8" customFormat="true" ht="50" customHeight="true" spans="1:12">
      <c r="A49" s="15">
        <f>IF(C49&lt;&gt;"",MAX(A$4:A48)+1,"")</f>
        <v>39</v>
      </c>
      <c r="B49" s="39" t="s">
        <v>897</v>
      </c>
      <c r="C49" s="45" t="s">
        <v>787</v>
      </c>
      <c r="D49" s="26" t="s">
        <v>894</v>
      </c>
      <c r="E49" s="26" t="s">
        <v>884</v>
      </c>
      <c r="F49" s="57" t="s">
        <v>822</v>
      </c>
      <c r="G49" s="62" t="s">
        <v>856</v>
      </c>
      <c r="H49" s="32" t="s">
        <v>792</v>
      </c>
      <c r="I49" s="57" t="s">
        <v>799</v>
      </c>
      <c r="J49" s="17" t="s">
        <v>800</v>
      </c>
      <c r="K49" s="58" t="s">
        <v>822</v>
      </c>
      <c r="L49" s="27" t="s">
        <v>796</v>
      </c>
    </row>
    <row r="50" s="8" customFormat="true" ht="75" customHeight="true" spans="1:12">
      <c r="A50" s="15">
        <f>IF(C50&lt;&gt;"",MAX(A$4:A49)+1,"")</f>
        <v>40</v>
      </c>
      <c r="B50" s="24" t="s">
        <v>898</v>
      </c>
      <c r="C50" s="46" t="s">
        <v>862</v>
      </c>
      <c r="D50" s="29" t="s">
        <v>899</v>
      </c>
      <c r="E50" s="26" t="s">
        <v>884</v>
      </c>
      <c r="F50" s="17" t="s">
        <v>799</v>
      </c>
      <c r="G50" s="62" t="s">
        <v>856</v>
      </c>
      <c r="H50" s="32" t="s">
        <v>792</v>
      </c>
      <c r="I50" s="57" t="s">
        <v>799</v>
      </c>
      <c r="J50" s="17" t="s">
        <v>800</v>
      </c>
      <c r="K50" s="17" t="s">
        <v>799</v>
      </c>
      <c r="L50" s="17" t="s">
        <v>796</v>
      </c>
    </row>
    <row r="51" s="8" customFormat="true" ht="15" customHeight="true" spans="1:12">
      <c r="A51" s="15"/>
      <c r="B51" s="14" t="s">
        <v>900</v>
      </c>
      <c r="C51" s="46"/>
      <c r="D51" s="29"/>
      <c r="E51" s="26"/>
      <c r="F51" s="53"/>
      <c r="G51" s="55"/>
      <c r="H51" s="17"/>
      <c r="I51" s="53"/>
      <c r="J51" s="26"/>
      <c r="K51" s="26"/>
      <c r="L51" s="17"/>
    </row>
    <row r="52" s="8" customFormat="true" ht="44" customHeight="true" spans="1:12">
      <c r="A52" s="15">
        <f>IF(C52&lt;&gt;"",MAX(A$4:A50)+1,"")</f>
        <v>41</v>
      </c>
      <c r="B52" s="16" t="s">
        <v>901</v>
      </c>
      <c r="C52" s="47" t="s">
        <v>787</v>
      </c>
      <c r="D52" s="29" t="s">
        <v>902</v>
      </c>
      <c r="E52" s="29" t="s">
        <v>903</v>
      </c>
      <c r="F52" s="65" t="s">
        <v>799</v>
      </c>
      <c r="G52" s="58" t="s">
        <v>813</v>
      </c>
      <c r="H52" s="32" t="s">
        <v>792</v>
      </c>
      <c r="I52" s="65" t="s">
        <v>799</v>
      </c>
      <c r="J52" s="17" t="s">
        <v>800</v>
      </c>
      <c r="K52" s="26" t="s">
        <v>858</v>
      </c>
      <c r="L52" s="32" t="s">
        <v>796</v>
      </c>
    </row>
    <row r="53" s="8" customFormat="true" ht="45" customHeight="true" spans="1:12">
      <c r="A53" s="15">
        <f>IF(C53&lt;&gt;"",MAX(A$4:A52)+1,"")</f>
        <v>42</v>
      </c>
      <c r="B53" s="16" t="s">
        <v>904</v>
      </c>
      <c r="C53" s="47" t="s">
        <v>787</v>
      </c>
      <c r="D53" s="29" t="s">
        <v>905</v>
      </c>
      <c r="E53" s="29" t="s">
        <v>903</v>
      </c>
      <c r="F53" s="65" t="s">
        <v>799</v>
      </c>
      <c r="G53" s="65" t="s">
        <v>799</v>
      </c>
      <c r="H53" s="32" t="s">
        <v>792</v>
      </c>
      <c r="I53" s="65" t="s">
        <v>799</v>
      </c>
      <c r="J53" s="17" t="s">
        <v>906</v>
      </c>
      <c r="K53" s="26" t="s">
        <v>791</v>
      </c>
      <c r="L53" s="67" t="s">
        <v>907</v>
      </c>
    </row>
    <row r="54" s="8" customFormat="true" ht="43" customHeight="true" spans="1:12">
      <c r="A54" s="15">
        <f>IF(C54&lt;&gt;"",MAX(A$4:A53)+1,"")</f>
        <v>43</v>
      </c>
      <c r="B54" s="16" t="s">
        <v>908</v>
      </c>
      <c r="C54" s="27" t="s">
        <v>787</v>
      </c>
      <c r="D54" s="29" t="s">
        <v>905</v>
      </c>
      <c r="E54" s="29" t="s">
        <v>903</v>
      </c>
      <c r="F54" s="58" t="s">
        <v>886</v>
      </c>
      <c r="G54" s="58" t="s">
        <v>812</v>
      </c>
      <c r="H54" s="32" t="s">
        <v>792</v>
      </c>
      <c r="I54" s="58" t="s">
        <v>804</v>
      </c>
      <c r="J54" s="17" t="s">
        <v>906</v>
      </c>
      <c r="K54" s="58" t="s">
        <v>807</v>
      </c>
      <c r="L54" s="67" t="s">
        <v>907</v>
      </c>
    </row>
    <row r="55" s="8" customFormat="true" ht="45" customHeight="true" spans="1:12">
      <c r="A55" s="15">
        <f>IF(C55&lt;&gt;"",MAX(A$4:A54)+1,"")</f>
        <v>44</v>
      </c>
      <c r="B55" s="16" t="s">
        <v>909</v>
      </c>
      <c r="C55" s="27" t="s">
        <v>787</v>
      </c>
      <c r="D55" s="29" t="s">
        <v>910</v>
      </c>
      <c r="E55" s="29" t="s">
        <v>903</v>
      </c>
      <c r="F55" s="66" t="s">
        <v>821</v>
      </c>
      <c r="G55" s="66" t="s">
        <v>821</v>
      </c>
      <c r="H55" s="32" t="s">
        <v>792</v>
      </c>
      <c r="I55" s="66" t="s">
        <v>821</v>
      </c>
      <c r="J55" s="17" t="s">
        <v>800</v>
      </c>
      <c r="K55" s="58" t="s">
        <v>822</v>
      </c>
      <c r="L55" s="32" t="s">
        <v>796</v>
      </c>
    </row>
    <row r="56" s="8" customFormat="true" ht="60" customHeight="true" spans="1:12">
      <c r="A56" s="15">
        <f>IF(C56&lt;&gt;"",MAX(A$4:A55)+1,"")</f>
        <v>45</v>
      </c>
      <c r="B56" s="16" t="s">
        <v>911</v>
      </c>
      <c r="C56" s="48" t="s">
        <v>787</v>
      </c>
      <c r="D56" s="29" t="s">
        <v>912</v>
      </c>
      <c r="E56" s="29" t="s">
        <v>903</v>
      </c>
      <c r="F56" s="23" t="s">
        <v>821</v>
      </c>
      <c r="G56" s="23" t="s">
        <v>821</v>
      </c>
      <c r="H56" s="32" t="s">
        <v>792</v>
      </c>
      <c r="I56" s="23" t="s">
        <v>821</v>
      </c>
      <c r="J56" s="17" t="s">
        <v>800</v>
      </c>
      <c r="K56" s="23" t="s">
        <v>835</v>
      </c>
      <c r="L56" s="32" t="s">
        <v>796</v>
      </c>
    </row>
    <row r="57" s="8" customFormat="true" ht="46" customHeight="true" spans="1:12">
      <c r="A57" s="15">
        <f>IF(C57&lt;&gt;"",MAX(A$4:A56)+1,"")</f>
        <v>46</v>
      </c>
      <c r="B57" s="16" t="s">
        <v>913</v>
      </c>
      <c r="C57" s="49" t="s">
        <v>787</v>
      </c>
      <c r="D57" s="29" t="s">
        <v>912</v>
      </c>
      <c r="E57" s="29" t="s">
        <v>903</v>
      </c>
      <c r="F57" s="65" t="s">
        <v>799</v>
      </c>
      <c r="G57" s="65" t="s">
        <v>799</v>
      </c>
      <c r="H57" s="32" t="s">
        <v>792</v>
      </c>
      <c r="I57" s="23" t="s">
        <v>821</v>
      </c>
      <c r="J57" s="17" t="s">
        <v>800</v>
      </c>
      <c r="K57" s="23" t="s">
        <v>835</v>
      </c>
      <c r="L57" s="32" t="s">
        <v>796</v>
      </c>
    </row>
    <row r="58" s="8" customFormat="true" ht="44" customHeight="true" spans="1:12">
      <c r="A58" s="15">
        <f>IF(C58&lt;&gt;"",MAX(A$4:A57)+1,"")</f>
        <v>47</v>
      </c>
      <c r="B58" s="16" t="s">
        <v>914</v>
      </c>
      <c r="C58" s="49" t="s">
        <v>787</v>
      </c>
      <c r="D58" s="29" t="s">
        <v>915</v>
      </c>
      <c r="E58" s="29" t="s">
        <v>903</v>
      </c>
      <c r="F58" s="58" t="s">
        <v>807</v>
      </c>
      <c r="G58" s="58" t="s">
        <v>822</v>
      </c>
      <c r="H58" s="32" t="s">
        <v>792</v>
      </c>
      <c r="I58" s="63" t="s">
        <v>856</v>
      </c>
      <c r="J58" s="62" t="s">
        <v>857</v>
      </c>
      <c r="K58" s="58" t="s">
        <v>822</v>
      </c>
      <c r="L58" s="32" t="s">
        <v>796</v>
      </c>
    </row>
    <row r="59" s="8" customFormat="true" ht="41" customHeight="true" spans="1:12">
      <c r="A59" s="15">
        <f>IF(C59&lt;&gt;"",MAX(A$4:A58)+1,"")</f>
        <v>48</v>
      </c>
      <c r="B59" s="16" t="s">
        <v>916</v>
      </c>
      <c r="C59" s="49" t="s">
        <v>787</v>
      </c>
      <c r="D59" s="29" t="s">
        <v>917</v>
      </c>
      <c r="E59" s="29" t="s">
        <v>903</v>
      </c>
      <c r="F59" s="65" t="s">
        <v>799</v>
      </c>
      <c r="G59" s="58" t="s">
        <v>804</v>
      </c>
      <c r="H59" s="32" t="s">
        <v>792</v>
      </c>
      <c r="I59" s="68" t="s">
        <v>799</v>
      </c>
      <c r="J59" s="17" t="s">
        <v>800</v>
      </c>
      <c r="K59" s="58" t="s">
        <v>822</v>
      </c>
      <c r="L59" s="32" t="s">
        <v>796</v>
      </c>
    </row>
    <row r="60" s="8" customFormat="true" ht="52" customHeight="true" spans="1:12">
      <c r="A60" s="15">
        <f>IF(C60&lt;&gt;"",MAX(A$4:A59)+1,"")</f>
        <v>49</v>
      </c>
      <c r="B60" s="16" t="s">
        <v>918</v>
      </c>
      <c r="C60" s="15" t="s">
        <v>862</v>
      </c>
      <c r="D60" s="29" t="s">
        <v>919</v>
      </c>
      <c r="E60" s="29" t="s">
        <v>903</v>
      </c>
      <c r="F60" s="58" t="s">
        <v>886</v>
      </c>
      <c r="G60" s="58" t="s">
        <v>804</v>
      </c>
      <c r="H60" s="32" t="s">
        <v>792</v>
      </c>
      <c r="I60" s="63" t="s">
        <v>856</v>
      </c>
      <c r="J60" s="62" t="s">
        <v>857</v>
      </c>
      <c r="K60" s="58" t="s">
        <v>807</v>
      </c>
      <c r="L60" s="32" t="s">
        <v>796</v>
      </c>
    </row>
    <row r="61" s="8" customFormat="true" ht="46" customHeight="true" spans="1:12">
      <c r="A61" s="15">
        <f>IF(C61&lt;&gt;"",MAX(A$4:A60)+1,"")</f>
        <v>50</v>
      </c>
      <c r="B61" s="16" t="s">
        <v>920</v>
      </c>
      <c r="C61" s="47" t="s">
        <v>787</v>
      </c>
      <c r="D61" s="29" t="s">
        <v>921</v>
      </c>
      <c r="E61" s="29" t="s">
        <v>903</v>
      </c>
      <c r="F61" s="58" t="s">
        <v>804</v>
      </c>
      <c r="G61" s="58" t="s">
        <v>801</v>
      </c>
      <c r="H61" s="32" t="s">
        <v>792</v>
      </c>
      <c r="I61" s="63" t="s">
        <v>856</v>
      </c>
      <c r="J61" s="62" t="s">
        <v>857</v>
      </c>
      <c r="K61" s="58" t="s">
        <v>822</v>
      </c>
      <c r="L61" s="32" t="s">
        <v>796</v>
      </c>
    </row>
    <row r="62" s="8" customFormat="true" ht="45" customHeight="true" spans="1:12">
      <c r="A62" s="15">
        <f>IF(C62&lt;&gt;"",MAX(A$4:A61)+1,"")</f>
        <v>51</v>
      </c>
      <c r="B62" s="16" t="s">
        <v>922</v>
      </c>
      <c r="C62" s="47" t="s">
        <v>787</v>
      </c>
      <c r="D62" s="29" t="s">
        <v>923</v>
      </c>
      <c r="E62" s="29" t="s">
        <v>903</v>
      </c>
      <c r="F62" s="58" t="s">
        <v>886</v>
      </c>
      <c r="G62" s="58" t="s">
        <v>804</v>
      </c>
      <c r="H62" s="32" t="s">
        <v>792</v>
      </c>
      <c r="I62" s="63" t="s">
        <v>856</v>
      </c>
      <c r="J62" s="62" t="s">
        <v>857</v>
      </c>
      <c r="K62" s="58" t="s">
        <v>807</v>
      </c>
      <c r="L62" s="32" t="s">
        <v>796</v>
      </c>
    </row>
    <row r="63" s="8" customFormat="true" ht="42" customHeight="true" spans="1:12">
      <c r="A63" s="15">
        <f>IF(C63&lt;&gt;"",MAX(A$4:A62)+1,"")</f>
        <v>52</v>
      </c>
      <c r="B63" s="16" t="s">
        <v>924</v>
      </c>
      <c r="C63" s="47" t="s">
        <v>787</v>
      </c>
      <c r="D63" s="29" t="s">
        <v>925</v>
      </c>
      <c r="E63" s="29" t="s">
        <v>903</v>
      </c>
      <c r="F63" s="58" t="s">
        <v>804</v>
      </c>
      <c r="G63" s="26" t="s">
        <v>791</v>
      </c>
      <c r="H63" s="32" t="s">
        <v>792</v>
      </c>
      <c r="I63" s="63" t="s">
        <v>856</v>
      </c>
      <c r="J63" s="62" t="s">
        <v>857</v>
      </c>
      <c r="K63" s="58" t="s">
        <v>822</v>
      </c>
      <c r="L63" s="32" t="s">
        <v>796</v>
      </c>
    </row>
    <row r="64" s="8" customFormat="true" ht="40" customHeight="true" spans="1:12">
      <c r="A64" s="15">
        <f>IF(C64&lt;&gt;"",MAX(A$4:A63)+1,"")</f>
        <v>53</v>
      </c>
      <c r="B64" s="16" t="s">
        <v>926</v>
      </c>
      <c r="C64" s="47" t="s">
        <v>787</v>
      </c>
      <c r="D64" s="29" t="s">
        <v>927</v>
      </c>
      <c r="E64" s="29" t="s">
        <v>903</v>
      </c>
      <c r="F64" s="58" t="s">
        <v>886</v>
      </c>
      <c r="G64" s="58" t="s">
        <v>804</v>
      </c>
      <c r="H64" s="32" t="s">
        <v>792</v>
      </c>
      <c r="I64" s="63" t="s">
        <v>856</v>
      </c>
      <c r="J64" s="62" t="s">
        <v>857</v>
      </c>
      <c r="K64" s="58" t="s">
        <v>807</v>
      </c>
      <c r="L64" s="32" t="s">
        <v>796</v>
      </c>
    </row>
    <row r="65" s="8" customFormat="true" ht="50" customHeight="true" spans="1:12">
      <c r="A65" s="15">
        <f>IF(C65&lt;&gt;"",MAX(A$4:A64)+1,"")</f>
        <v>54</v>
      </c>
      <c r="B65" s="16" t="s">
        <v>928</v>
      </c>
      <c r="C65" s="17" t="s">
        <v>787</v>
      </c>
      <c r="D65" s="29" t="s">
        <v>929</v>
      </c>
      <c r="E65" s="29" t="s">
        <v>929</v>
      </c>
      <c r="F65" s="58" t="s">
        <v>886</v>
      </c>
      <c r="G65" s="58" t="s">
        <v>804</v>
      </c>
      <c r="H65" s="17" t="s">
        <v>930</v>
      </c>
      <c r="I65" s="58" t="s">
        <v>886</v>
      </c>
      <c r="J65" s="17" t="s">
        <v>931</v>
      </c>
      <c r="K65" s="58" t="s">
        <v>807</v>
      </c>
      <c r="L65" s="32" t="s">
        <v>932</v>
      </c>
    </row>
    <row r="66" s="8" customFormat="true" ht="42" customHeight="true" spans="1:12">
      <c r="A66" s="15">
        <f>IF(C66&lt;&gt;"",MAX(A$4:A65)+1,"")</f>
        <v>55</v>
      </c>
      <c r="B66" s="16" t="s">
        <v>933</v>
      </c>
      <c r="C66" s="29" t="s">
        <v>862</v>
      </c>
      <c r="D66" s="29" t="s">
        <v>934</v>
      </c>
      <c r="E66" s="29" t="s">
        <v>903</v>
      </c>
      <c r="F66" s="58" t="s">
        <v>886</v>
      </c>
      <c r="G66" s="32" t="s">
        <v>801</v>
      </c>
      <c r="H66" s="32" t="s">
        <v>792</v>
      </c>
      <c r="I66" s="58" t="s">
        <v>886</v>
      </c>
      <c r="J66" s="17" t="s">
        <v>800</v>
      </c>
      <c r="K66" s="58" t="s">
        <v>822</v>
      </c>
      <c r="L66" s="32" t="s">
        <v>796</v>
      </c>
    </row>
    <row r="67" s="8" customFormat="true" ht="40" customHeight="true" spans="1:12">
      <c r="A67" s="15">
        <f>IF(C67&lt;&gt;"",MAX(A$4:A66)+1,"")</f>
        <v>56</v>
      </c>
      <c r="B67" s="16" t="s">
        <v>935</v>
      </c>
      <c r="C67" s="29" t="s">
        <v>862</v>
      </c>
      <c r="D67" s="29" t="s">
        <v>910</v>
      </c>
      <c r="E67" s="29" t="s">
        <v>903</v>
      </c>
      <c r="F67" s="58" t="s">
        <v>822</v>
      </c>
      <c r="G67" s="71" t="s">
        <v>936</v>
      </c>
      <c r="H67" s="32" t="s">
        <v>792</v>
      </c>
      <c r="I67" s="55" t="s">
        <v>858</v>
      </c>
      <c r="J67" s="17" t="s">
        <v>800</v>
      </c>
      <c r="K67" s="55" t="s">
        <v>937</v>
      </c>
      <c r="L67" s="32" t="s">
        <v>796</v>
      </c>
    </row>
    <row r="68" s="8" customFormat="true" ht="15" customHeight="true" spans="1:12">
      <c r="A68" s="15"/>
      <c r="B68" s="14" t="s">
        <v>938</v>
      </c>
      <c r="C68" s="29"/>
      <c r="D68" s="29"/>
      <c r="E68" s="29"/>
      <c r="F68" s="32"/>
      <c r="G68" s="32"/>
      <c r="H68" s="32"/>
      <c r="I68" s="53"/>
      <c r="J68" s="27"/>
      <c r="K68" s="32"/>
      <c r="L68" s="32"/>
    </row>
    <row r="69" s="8" customFormat="true" ht="40" customHeight="true" spans="1:12">
      <c r="A69" s="15">
        <f>IF(C69&lt;&gt;"",MAX(A$4:A67)+1,"")</f>
        <v>57</v>
      </c>
      <c r="B69" s="69" t="s">
        <v>939</v>
      </c>
      <c r="C69" s="29" t="s">
        <v>862</v>
      </c>
      <c r="D69" s="15" t="s">
        <v>940</v>
      </c>
      <c r="E69" s="26" t="s">
        <v>941</v>
      </c>
      <c r="F69" s="53" t="s">
        <v>819</v>
      </c>
      <c r="G69" s="53" t="s">
        <v>819</v>
      </c>
      <c r="H69" s="32" t="s">
        <v>820</v>
      </c>
      <c r="I69" s="53" t="s">
        <v>819</v>
      </c>
      <c r="J69" s="32" t="s">
        <v>820</v>
      </c>
      <c r="K69" s="32" t="s">
        <v>822</v>
      </c>
      <c r="L69" s="32" t="s">
        <v>796</v>
      </c>
    </row>
    <row r="70" s="8" customFormat="true" ht="49" customHeight="true" spans="1:12">
      <c r="A70" s="15">
        <f>IF(C70&lt;&gt;"",MAX(A$4:A69)+1,"")</f>
        <v>58</v>
      </c>
      <c r="B70" s="69" t="s">
        <v>942</v>
      </c>
      <c r="C70" s="29" t="s">
        <v>862</v>
      </c>
      <c r="D70" s="15" t="s">
        <v>788</v>
      </c>
      <c r="E70" s="26" t="s">
        <v>941</v>
      </c>
      <c r="F70" s="53" t="s">
        <v>819</v>
      </c>
      <c r="G70" s="53" t="s">
        <v>819</v>
      </c>
      <c r="H70" s="32" t="s">
        <v>820</v>
      </c>
      <c r="I70" s="53" t="s">
        <v>819</v>
      </c>
      <c r="J70" s="32" t="s">
        <v>820</v>
      </c>
      <c r="K70" s="32" t="s">
        <v>822</v>
      </c>
      <c r="L70" s="32" t="s">
        <v>796</v>
      </c>
    </row>
    <row r="71" s="8" customFormat="true" ht="38" customHeight="true" spans="1:12">
      <c r="A71" s="15">
        <f>IF(C71&lt;&gt;"",MAX(A$4:A70)+1,"")</f>
        <v>59</v>
      </c>
      <c r="B71" s="35" t="s">
        <v>943</v>
      </c>
      <c r="C71" s="29" t="s">
        <v>862</v>
      </c>
      <c r="D71" s="26" t="s">
        <v>944</v>
      </c>
      <c r="E71" s="26" t="s">
        <v>941</v>
      </c>
      <c r="F71" s="17" t="s">
        <v>799</v>
      </c>
      <c r="G71" s="17" t="s">
        <v>945</v>
      </c>
      <c r="H71" s="47" t="s">
        <v>946</v>
      </c>
      <c r="I71" s="53" t="s">
        <v>819</v>
      </c>
      <c r="J71" s="32" t="s">
        <v>820</v>
      </c>
      <c r="K71" s="53" t="s">
        <v>827</v>
      </c>
      <c r="L71" s="32" t="s">
        <v>796</v>
      </c>
    </row>
    <row r="72" s="8" customFormat="true" ht="40" customHeight="true" spans="1:12">
      <c r="A72" s="15">
        <f>IF(C72&lt;&gt;"",MAX(A$4:A71)+1,"")</f>
        <v>60</v>
      </c>
      <c r="B72" s="35" t="s">
        <v>947</v>
      </c>
      <c r="C72" s="29" t="s">
        <v>862</v>
      </c>
      <c r="D72" s="26" t="s">
        <v>948</v>
      </c>
      <c r="E72" s="26" t="s">
        <v>941</v>
      </c>
      <c r="F72" s="17" t="s">
        <v>886</v>
      </c>
      <c r="G72" s="17" t="s">
        <v>812</v>
      </c>
      <c r="H72" s="47" t="s">
        <v>949</v>
      </c>
      <c r="I72" s="53" t="s">
        <v>819</v>
      </c>
      <c r="J72" s="32" t="s">
        <v>820</v>
      </c>
      <c r="K72" s="53" t="s">
        <v>858</v>
      </c>
      <c r="L72" s="32" t="s">
        <v>796</v>
      </c>
    </row>
    <row r="73" s="8" customFormat="true" ht="39" customHeight="true" spans="1:12">
      <c r="A73" s="15">
        <f>IF(C73&lt;&gt;"",MAX(A$4:A72)+1,"")</f>
        <v>61</v>
      </c>
      <c r="B73" s="35" t="s">
        <v>950</v>
      </c>
      <c r="C73" s="29" t="s">
        <v>862</v>
      </c>
      <c r="D73" s="26" t="s">
        <v>951</v>
      </c>
      <c r="E73" s="26" t="s">
        <v>941</v>
      </c>
      <c r="F73" s="17" t="s">
        <v>945</v>
      </c>
      <c r="G73" s="17" t="s">
        <v>945</v>
      </c>
      <c r="H73" s="47" t="s">
        <v>952</v>
      </c>
      <c r="I73" s="53" t="s">
        <v>819</v>
      </c>
      <c r="J73" s="32" t="s">
        <v>820</v>
      </c>
      <c r="K73" s="53" t="s">
        <v>827</v>
      </c>
      <c r="L73" s="32" t="s">
        <v>796</v>
      </c>
    </row>
    <row r="74" s="8" customFormat="true" ht="37" customHeight="true" spans="1:12">
      <c r="A74" s="15">
        <f>IF(C74&lt;&gt;"",MAX(A$4:A73)+1,"")</f>
        <v>62</v>
      </c>
      <c r="B74" s="35" t="s">
        <v>953</v>
      </c>
      <c r="C74" s="29" t="s">
        <v>862</v>
      </c>
      <c r="D74" s="26" t="s">
        <v>954</v>
      </c>
      <c r="E74" s="26" t="s">
        <v>941</v>
      </c>
      <c r="F74" s="64" t="s">
        <v>799</v>
      </c>
      <c r="G74" s="17" t="s">
        <v>945</v>
      </c>
      <c r="H74" s="17" t="s">
        <v>930</v>
      </c>
      <c r="I74" s="53" t="s">
        <v>819</v>
      </c>
      <c r="J74" s="32" t="s">
        <v>820</v>
      </c>
      <c r="K74" s="53" t="s">
        <v>827</v>
      </c>
      <c r="L74" s="32" t="s">
        <v>796</v>
      </c>
    </row>
    <row r="75" s="8" customFormat="true" ht="40" customHeight="true" spans="1:12">
      <c r="A75" s="15">
        <f>IF(C75&lt;&gt;"",MAX(A$4:A74)+1,"")</f>
        <v>63</v>
      </c>
      <c r="B75" s="35" t="s">
        <v>955</v>
      </c>
      <c r="C75" s="29" t="s">
        <v>862</v>
      </c>
      <c r="D75" s="26" t="s">
        <v>956</v>
      </c>
      <c r="E75" s="26" t="s">
        <v>941</v>
      </c>
      <c r="F75" s="17" t="s">
        <v>799</v>
      </c>
      <c r="G75" s="17" t="s">
        <v>945</v>
      </c>
      <c r="H75" s="17" t="s">
        <v>957</v>
      </c>
      <c r="I75" s="53" t="s">
        <v>819</v>
      </c>
      <c r="J75" s="32" t="s">
        <v>820</v>
      </c>
      <c r="K75" s="53" t="s">
        <v>827</v>
      </c>
      <c r="L75" s="32" t="s">
        <v>796</v>
      </c>
    </row>
    <row r="76" s="8" customFormat="true" ht="40" customHeight="true" spans="1:12">
      <c r="A76" s="15">
        <f>IF(C76&lt;&gt;"",MAX(A$4:A75)+1,"")</f>
        <v>64</v>
      </c>
      <c r="B76" s="35" t="s">
        <v>958</v>
      </c>
      <c r="C76" s="29" t="s">
        <v>862</v>
      </c>
      <c r="D76" s="26" t="s">
        <v>959</v>
      </c>
      <c r="E76" s="26" t="s">
        <v>941</v>
      </c>
      <c r="F76" s="17" t="s">
        <v>945</v>
      </c>
      <c r="G76" s="17" t="s">
        <v>886</v>
      </c>
      <c r="H76" s="17" t="s">
        <v>960</v>
      </c>
      <c r="I76" s="53" t="s">
        <v>819</v>
      </c>
      <c r="J76" s="32" t="s">
        <v>820</v>
      </c>
      <c r="K76" s="53" t="s">
        <v>795</v>
      </c>
      <c r="L76" s="32" t="s">
        <v>796</v>
      </c>
    </row>
    <row r="77" s="8" customFormat="true" ht="40" customHeight="true" spans="1:12">
      <c r="A77" s="15">
        <f>IF(C77&lt;&gt;"",MAX(A$4:A76)+1,"")</f>
        <v>65</v>
      </c>
      <c r="B77" s="69" t="s">
        <v>961</v>
      </c>
      <c r="C77" s="15" t="s">
        <v>862</v>
      </c>
      <c r="D77" s="26" t="s">
        <v>959</v>
      </c>
      <c r="E77" s="26" t="s">
        <v>941</v>
      </c>
      <c r="F77" s="53" t="s">
        <v>793</v>
      </c>
      <c r="G77" s="53" t="s">
        <v>791</v>
      </c>
      <c r="H77" s="47" t="s">
        <v>952</v>
      </c>
      <c r="I77" s="53" t="s">
        <v>791</v>
      </c>
      <c r="J77" s="17" t="s">
        <v>800</v>
      </c>
      <c r="K77" s="53" t="s">
        <v>795</v>
      </c>
      <c r="L77" s="32" t="s">
        <v>796</v>
      </c>
    </row>
    <row r="78" s="8" customFormat="true" ht="15" customHeight="true" spans="1:12">
      <c r="A78" s="15"/>
      <c r="B78" s="14" t="s">
        <v>962</v>
      </c>
      <c r="C78" s="29"/>
      <c r="D78" s="26"/>
      <c r="E78" s="26"/>
      <c r="F78" s="32"/>
      <c r="G78" s="32"/>
      <c r="H78" s="32"/>
      <c r="I78" s="53"/>
      <c r="J78" s="26"/>
      <c r="K78" s="32"/>
      <c r="L78" s="32"/>
    </row>
    <row r="79" s="8" customFormat="true" ht="45" customHeight="true" spans="1:12">
      <c r="A79" s="15">
        <f>IF(C79&lt;&gt;"",MAX(A$4:A77)+1,"")</f>
        <v>66</v>
      </c>
      <c r="B79" s="35" t="s">
        <v>963</v>
      </c>
      <c r="C79" s="29" t="s">
        <v>862</v>
      </c>
      <c r="D79" s="26" t="s">
        <v>964</v>
      </c>
      <c r="E79" s="26" t="s">
        <v>965</v>
      </c>
      <c r="F79" s="32" t="s">
        <v>966</v>
      </c>
      <c r="G79" s="32" t="s">
        <v>812</v>
      </c>
      <c r="H79" s="26" t="s">
        <v>965</v>
      </c>
      <c r="I79" s="32" t="s">
        <v>966</v>
      </c>
      <c r="J79" s="32" t="s">
        <v>820</v>
      </c>
      <c r="K79" s="32" t="s">
        <v>966</v>
      </c>
      <c r="L79" s="32" t="s">
        <v>820</v>
      </c>
    </row>
    <row r="80" s="8" customFormat="true" ht="40" customHeight="true" spans="1:12">
      <c r="A80" s="15">
        <f>IF(C80&lt;&gt;"",MAX(A$4:A79)+1,"")</f>
        <v>67</v>
      </c>
      <c r="B80" s="35" t="s">
        <v>967</v>
      </c>
      <c r="C80" s="29" t="s">
        <v>862</v>
      </c>
      <c r="D80" s="26" t="s">
        <v>964</v>
      </c>
      <c r="E80" s="26" t="s">
        <v>965</v>
      </c>
      <c r="F80" s="32" t="s">
        <v>966</v>
      </c>
      <c r="G80" s="32" t="s">
        <v>804</v>
      </c>
      <c r="H80" s="26" t="s">
        <v>965</v>
      </c>
      <c r="I80" s="32" t="s">
        <v>966</v>
      </c>
      <c r="J80" s="32" t="s">
        <v>820</v>
      </c>
      <c r="K80" s="32" t="s">
        <v>966</v>
      </c>
      <c r="L80" s="32" t="s">
        <v>820</v>
      </c>
    </row>
    <row r="81" s="8" customFormat="true" ht="33" customHeight="true" spans="1:12">
      <c r="A81" s="15">
        <f>IF(C81&lt;&gt;"",MAX(A$4:A80)+1,"")</f>
        <v>68</v>
      </c>
      <c r="B81" s="35" t="s">
        <v>968</v>
      </c>
      <c r="C81" s="29" t="s">
        <v>862</v>
      </c>
      <c r="D81" s="26" t="s">
        <v>964</v>
      </c>
      <c r="E81" s="26" t="s">
        <v>965</v>
      </c>
      <c r="F81" s="32" t="s">
        <v>804</v>
      </c>
      <c r="G81" s="32" t="s">
        <v>801</v>
      </c>
      <c r="H81" s="26" t="s">
        <v>965</v>
      </c>
      <c r="I81" s="32" t="s">
        <v>966</v>
      </c>
      <c r="J81" s="32" t="s">
        <v>820</v>
      </c>
      <c r="K81" s="32" t="s">
        <v>966</v>
      </c>
      <c r="L81" s="32" t="s">
        <v>820</v>
      </c>
    </row>
    <row r="82" s="8" customFormat="true" ht="48" customHeight="true" spans="1:12">
      <c r="A82" s="15">
        <f>IF(C82&lt;&gt;"",MAX(A$4:A81)+1,"")</f>
        <v>69</v>
      </c>
      <c r="B82" s="35" t="s">
        <v>969</v>
      </c>
      <c r="C82" s="29" t="s">
        <v>862</v>
      </c>
      <c r="D82" s="26" t="s">
        <v>964</v>
      </c>
      <c r="E82" s="26" t="s">
        <v>965</v>
      </c>
      <c r="F82" s="32" t="s">
        <v>966</v>
      </c>
      <c r="G82" s="32" t="s">
        <v>801</v>
      </c>
      <c r="H82" s="26" t="s">
        <v>965</v>
      </c>
      <c r="I82" s="32" t="s">
        <v>966</v>
      </c>
      <c r="J82" s="32" t="s">
        <v>820</v>
      </c>
      <c r="K82" s="32" t="s">
        <v>966</v>
      </c>
      <c r="L82" s="32" t="s">
        <v>820</v>
      </c>
    </row>
    <row r="83" s="8" customFormat="true" ht="50" customHeight="true" spans="1:12">
      <c r="A83" s="15">
        <f>IF(C83&lt;&gt;"",MAX(A$4:A82)+1,"")</f>
        <v>70</v>
      </c>
      <c r="B83" s="35" t="s">
        <v>970</v>
      </c>
      <c r="C83" s="29" t="s">
        <v>862</v>
      </c>
      <c r="D83" s="26" t="s">
        <v>971</v>
      </c>
      <c r="E83" s="26" t="s">
        <v>965</v>
      </c>
      <c r="F83" s="32" t="s">
        <v>966</v>
      </c>
      <c r="G83" s="32" t="s">
        <v>813</v>
      </c>
      <c r="H83" s="26" t="s">
        <v>965</v>
      </c>
      <c r="I83" s="32" t="s">
        <v>966</v>
      </c>
      <c r="J83" s="32" t="s">
        <v>820</v>
      </c>
      <c r="K83" s="32" t="s">
        <v>966</v>
      </c>
      <c r="L83" s="32" t="s">
        <v>820</v>
      </c>
    </row>
    <row r="84" s="8" customFormat="true" ht="15" customHeight="true" spans="1:12">
      <c r="A84" s="15"/>
      <c r="B84" s="14" t="s">
        <v>972</v>
      </c>
      <c r="C84" s="29"/>
      <c r="D84" s="26"/>
      <c r="E84" s="26"/>
      <c r="F84" s="26"/>
      <c r="G84" s="32"/>
      <c r="H84" s="32"/>
      <c r="I84" s="32"/>
      <c r="J84" s="32"/>
      <c r="K84" s="32"/>
      <c r="L84" s="32"/>
    </row>
    <row r="85" s="8" customFormat="true" ht="50" customHeight="true" spans="1:12">
      <c r="A85" s="15">
        <f>IF(C85&lt;&gt;"",MAX(A$4:A83)+1,"")</f>
        <v>71</v>
      </c>
      <c r="B85" s="70" t="s">
        <v>973</v>
      </c>
      <c r="C85" s="29" t="s">
        <v>862</v>
      </c>
      <c r="D85" s="49" t="s">
        <v>974</v>
      </c>
      <c r="E85" s="49" t="s">
        <v>975</v>
      </c>
      <c r="F85" s="17" t="s">
        <v>801</v>
      </c>
      <c r="G85" s="32" t="s">
        <v>966</v>
      </c>
      <c r="H85" s="32" t="s">
        <v>792</v>
      </c>
      <c r="I85" s="32" t="s">
        <v>804</v>
      </c>
      <c r="J85" s="32" t="s">
        <v>800</v>
      </c>
      <c r="K85" s="32" t="s">
        <v>822</v>
      </c>
      <c r="L85" s="32" t="s">
        <v>796</v>
      </c>
    </row>
    <row r="86" s="8" customFormat="true" ht="42" customHeight="true" spans="1:12">
      <c r="A86" s="15">
        <f>IF(C86&lt;&gt;"",MAX(A$4:A85)+1,"")</f>
        <v>72</v>
      </c>
      <c r="B86" s="70" t="s">
        <v>976</v>
      </c>
      <c r="C86" s="29" t="s">
        <v>862</v>
      </c>
      <c r="D86" s="29" t="s">
        <v>977</v>
      </c>
      <c r="E86" s="29" t="s">
        <v>977</v>
      </c>
      <c r="F86" s="17" t="s">
        <v>799</v>
      </c>
      <c r="G86" s="32" t="s">
        <v>886</v>
      </c>
      <c r="H86" s="32" t="s">
        <v>792</v>
      </c>
      <c r="I86" s="32" t="s">
        <v>799</v>
      </c>
      <c r="J86" s="32" t="s">
        <v>800</v>
      </c>
      <c r="K86" s="32" t="s">
        <v>822</v>
      </c>
      <c r="L86" s="32" t="s">
        <v>796</v>
      </c>
    </row>
    <row r="87" s="8" customFormat="true" ht="45" customHeight="true" spans="1:12">
      <c r="A87" s="15">
        <f>IF(C87&lt;&gt;"",MAX(A$4:A86)+1,"")</f>
        <v>73</v>
      </c>
      <c r="B87" s="70" t="s">
        <v>978</v>
      </c>
      <c r="C87" s="29" t="s">
        <v>862</v>
      </c>
      <c r="D87" s="29" t="s">
        <v>979</v>
      </c>
      <c r="E87" s="29" t="s">
        <v>977</v>
      </c>
      <c r="F87" s="26" t="s">
        <v>821</v>
      </c>
      <c r="G87" s="26" t="s">
        <v>821</v>
      </c>
      <c r="H87" s="32" t="s">
        <v>792</v>
      </c>
      <c r="I87" s="32" t="s">
        <v>812</v>
      </c>
      <c r="J87" s="32" t="s">
        <v>800</v>
      </c>
      <c r="K87" s="32" t="s">
        <v>813</v>
      </c>
      <c r="L87" s="32" t="s">
        <v>796</v>
      </c>
    </row>
    <row r="88" s="8" customFormat="true" ht="50" customHeight="true" spans="1:12">
      <c r="A88" s="15">
        <f>IF(C88&lt;&gt;"",MAX(A$4:A87)+1,"")</f>
        <v>74</v>
      </c>
      <c r="B88" s="70" t="s">
        <v>980</v>
      </c>
      <c r="C88" s="29" t="s">
        <v>862</v>
      </c>
      <c r="D88" s="29" t="s">
        <v>981</v>
      </c>
      <c r="E88" s="29" t="s">
        <v>981</v>
      </c>
      <c r="F88" s="17" t="s">
        <v>945</v>
      </c>
      <c r="G88" s="32" t="s">
        <v>966</v>
      </c>
      <c r="H88" s="32" t="s">
        <v>792</v>
      </c>
      <c r="I88" s="32" t="s">
        <v>966</v>
      </c>
      <c r="J88" s="32" t="s">
        <v>820</v>
      </c>
      <c r="K88" s="32" t="s">
        <v>812</v>
      </c>
      <c r="L88" s="32" t="s">
        <v>796</v>
      </c>
    </row>
    <row r="89" s="8" customFormat="true" ht="50" customHeight="true" spans="1:12">
      <c r="A89" s="15">
        <f>IF(C89&lt;&gt;"",MAX(A$4:A88)+1,"")</f>
        <v>75</v>
      </c>
      <c r="B89" s="35" t="s">
        <v>982</v>
      </c>
      <c r="C89" s="29" t="s">
        <v>862</v>
      </c>
      <c r="D89" s="26" t="s">
        <v>983</v>
      </c>
      <c r="E89" s="26" t="s">
        <v>983</v>
      </c>
      <c r="F89" s="32" t="s">
        <v>886</v>
      </c>
      <c r="G89" s="32" t="s">
        <v>812</v>
      </c>
      <c r="H89" s="32" t="s">
        <v>792</v>
      </c>
      <c r="I89" s="32" t="s">
        <v>966</v>
      </c>
      <c r="J89" s="32" t="s">
        <v>820</v>
      </c>
      <c r="K89" s="32" t="s">
        <v>822</v>
      </c>
      <c r="L89" s="32" t="s">
        <v>796</v>
      </c>
    </row>
    <row r="90" s="8" customFormat="true" ht="34" customHeight="true" spans="1:12">
      <c r="A90" s="15">
        <f>IF(C90&lt;&gt;"",MAX(A$4:A89)+1,"")</f>
        <v>76</v>
      </c>
      <c r="B90" s="35" t="s">
        <v>984</v>
      </c>
      <c r="C90" s="29" t="s">
        <v>862</v>
      </c>
      <c r="D90" s="26" t="s">
        <v>985</v>
      </c>
      <c r="E90" s="26" t="s">
        <v>985</v>
      </c>
      <c r="F90" s="32" t="s">
        <v>886</v>
      </c>
      <c r="G90" s="32" t="s">
        <v>812</v>
      </c>
      <c r="H90" s="32" t="s">
        <v>792</v>
      </c>
      <c r="I90" s="32" t="s">
        <v>966</v>
      </c>
      <c r="J90" s="32" t="s">
        <v>820</v>
      </c>
      <c r="K90" s="32" t="s">
        <v>822</v>
      </c>
      <c r="L90" s="32" t="s">
        <v>796</v>
      </c>
    </row>
    <row r="91" s="8" customFormat="true" ht="38" customHeight="true" spans="1:12">
      <c r="A91" s="15">
        <f>IF(C91&lt;&gt;"",MAX(A$4:A90)+1,"")</f>
        <v>77</v>
      </c>
      <c r="B91" s="70" t="s">
        <v>986</v>
      </c>
      <c r="C91" s="29" t="s">
        <v>862</v>
      </c>
      <c r="D91" s="26" t="s">
        <v>987</v>
      </c>
      <c r="E91" s="26" t="s">
        <v>987</v>
      </c>
      <c r="F91" s="32" t="s">
        <v>886</v>
      </c>
      <c r="G91" s="32" t="s">
        <v>804</v>
      </c>
      <c r="H91" s="32" t="s">
        <v>792</v>
      </c>
      <c r="I91" s="32" t="s">
        <v>966</v>
      </c>
      <c r="J91" s="32" t="s">
        <v>820</v>
      </c>
      <c r="K91" s="32" t="s">
        <v>807</v>
      </c>
      <c r="L91" s="32" t="s">
        <v>796</v>
      </c>
    </row>
    <row r="92" s="8" customFormat="true" ht="38" customHeight="true" spans="1:12">
      <c r="A92" s="15">
        <f>IF(C92&lt;&gt;"",MAX(A$4:A91)+1,"")</f>
        <v>78</v>
      </c>
      <c r="B92" s="30" t="s">
        <v>988</v>
      </c>
      <c r="C92" s="29" t="s">
        <v>862</v>
      </c>
      <c r="D92" s="26" t="s">
        <v>989</v>
      </c>
      <c r="E92" s="26" t="s">
        <v>989</v>
      </c>
      <c r="F92" s="32" t="s">
        <v>804</v>
      </c>
      <c r="G92" s="32" t="s">
        <v>966</v>
      </c>
      <c r="H92" s="32" t="s">
        <v>792</v>
      </c>
      <c r="I92" s="32" t="s">
        <v>966</v>
      </c>
      <c r="J92" s="32" t="s">
        <v>820</v>
      </c>
      <c r="K92" s="32" t="s">
        <v>822</v>
      </c>
      <c r="L92" s="32" t="s">
        <v>796</v>
      </c>
    </row>
    <row r="93" s="8" customFormat="true" ht="50" customHeight="true" spans="1:12">
      <c r="A93" s="15">
        <f>IF(C93&lt;&gt;"",MAX(A$4:A92)+1,"")</f>
        <v>79</v>
      </c>
      <c r="B93" s="30" t="s">
        <v>990</v>
      </c>
      <c r="C93" s="29" t="s">
        <v>862</v>
      </c>
      <c r="D93" s="26" t="s">
        <v>989</v>
      </c>
      <c r="E93" s="26" t="s">
        <v>989</v>
      </c>
      <c r="F93" s="32" t="s">
        <v>886</v>
      </c>
      <c r="G93" s="32" t="s">
        <v>966</v>
      </c>
      <c r="H93" s="32" t="s">
        <v>792</v>
      </c>
      <c r="I93" s="32" t="s">
        <v>966</v>
      </c>
      <c r="J93" s="32" t="s">
        <v>820</v>
      </c>
      <c r="K93" s="32" t="s">
        <v>822</v>
      </c>
      <c r="L93" s="32" t="s">
        <v>796</v>
      </c>
    </row>
    <row r="94" s="8" customFormat="true" ht="42" customHeight="true" spans="1:12">
      <c r="A94" s="15">
        <f>IF(C94&lt;&gt;"",MAX(A$4:A93)+1,"")</f>
        <v>80</v>
      </c>
      <c r="B94" s="30" t="s">
        <v>991</v>
      </c>
      <c r="C94" s="29" t="s">
        <v>862</v>
      </c>
      <c r="D94" s="26" t="s">
        <v>989</v>
      </c>
      <c r="E94" s="26" t="s">
        <v>989</v>
      </c>
      <c r="F94" s="32" t="s">
        <v>804</v>
      </c>
      <c r="G94" s="32" t="s">
        <v>966</v>
      </c>
      <c r="H94" s="32" t="s">
        <v>792</v>
      </c>
      <c r="I94" s="32" t="s">
        <v>966</v>
      </c>
      <c r="J94" s="32" t="s">
        <v>820</v>
      </c>
      <c r="K94" s="32" t="s">
        <v>822</v>
      </c>
      <c r="L94" s="32" t="s">
        <v>796</v>
      </c>
    </row>
    <row r="95" s="8" customFormat="true" ht="41" customHeight="true" spans="1:12">
      <c r="A95" s="15">
        <f>IF(C95&lt;&gt;"",MAX(A$4:A94)+1,"")</f>
        <v>81</v>
      </c>
      <c r="B95" s="30" t="s">
        <v>992</v>
      </c>
      <c r="C95" s="29" t="s">
        <v>862</v>
      </c>
      <c r="D95" s="26" t="s">
        <v>989</v>
      </c>
      <c r="E95" s="26" t="s">
        <v>989</v>
      </c>
      <c r="F95" s="32" t="s">
        <v>804</v>
      </c>
      <c r="G95" s="32" t="s">
        <v>966</v>
      </c>
      <c r="H95" s="32" t="s">
        <v>792</v>
      </c>
      <c r="I95" s="32" t="s">
        <v>966</v>
      </c>
      <c r="J95" s="32" t="s">
        <v>820</v>
      </c>
      <c r="K95" s="32" t="s">
        <v>822</v>
      </c>
      <c r="L95" s="32" t="s">
        <v>796</v>
      </c>
    </row>
    <row r="96" s="8" customFormat="true" ht="15" customHeight="true" spans="1:12">
      <c r="A96" s="15"/>
      <c r="B96" s="14" t="s">
        <v>993</v>
      </c>
      <c r="C96" s="29"/>
      <c r="D96" s="26"/>
      <c r="E96" s="26"/>
      <c r="F96" s="32"/>
      <c r="G96" s="32"/>
      <c r="H96" s="32"/>
      <c r="I96" s="55"/>
      <c r="J96" s="32"/>
      <c r="K96" s="32"/>
      <c r="L96" s="32"/>
    </row>
    <row r="97" s="8" customFormat="true" ht="41" customHeight="true" spans="1:12">
      <c r="A97" s="15">
        <f>IF(C97&lt;&gt;"",MAX(A$4:A95)+1,"")</f>
        <v>82</v>
      </c>
      <c r="B97" s="70" t="s">
        <v>994</v>
      </c>
      <c r="C97" s="29" t="s">
        <v>862</v>
      </c>
      <c r="D97" s="29" t="s">
        <v>995</v>
      </c>
      <c r="E97" s="29" t="s">
        <v>995</v>
      </c>
      <c r="F97" s="26" t="s">
        <v>793</v>
      </c>
      <c r="G97" s="26" t="s">
        <v>827</v>
      </c>
      <c r="H97" s="26" t="s">
        <v>855</v>
      </c>
      <c r="I97" s="26" t="s">
        <v>819</v>
      </c>
      <c r="J97" s="72"/>
      <c r="K97" s="32" t="s">
        <v>813</v>
      </c>
      <c r="L97" s="32" t="s">
        <v>796</v>
      </c>
    </row>
    <row r="98" s="6" customFormat="true" ht="15" spans="1:12">
      <c r="A98" s="12"/>
      <c r="B98" s="50" t="s">
        <v>996</v>
      </c>
      <c r="C98" s="12"/>
      <c r="D98" s="12"/>
      <c r="E98" s="50"/>
      <c r="F98" s="12"/>
      <c r="G98" s="12"/>
      <c r="H98" s="12"/>
      <c r="I98" s="12"/>
      <c r="J98" s="12"/>
      <c r="K98" s="12"/>
      <c r="L98" s="12"/>
    </row>
    <row r="99" s="6" customFormat="true" spans="1:12">
      <c r="A99" s="9"/>
      <c r="C99" s="9"/>
      <c r="D99" s="9"/>
      <c r="F99" s="9"/>
      <c r="G99" s="9"/>
      <c r="H99" s="9"/>
      <c r="I99" s="9"/>
      <c r="J99" s="9"/>
      <c r="K99" s="9"/>
      <c r="L99" s="9"/>
    </row>
    <row r="100" s="6" customFormat="true" spans="1:12">
      <c r="A100" s="9"/>
      <c r="C100" s="9"/>
      <c r="D100" s="9"/>
      <c r="F100" s="9"/>
      <c r="G100" s="9"/>
      <c r="H100" s="9"/>
      <c r="I100" s="9"/>
      <c r="J100" s="9"/>
      <c r="K100" s="9"/>
      <c r="L100" s="9"/>
    </row>
    <row r="101" s="6" customFormat="true" spans="1:12">
      <c r="A101" s="9"/>
      <c r="C101" s="9"/>
      <c r="D101" s="9"/>
      <c r="F101" s="9"/>
      <c r="G101" s="9"/>
      <c r="H101" s="9"/>
      <c r="I101" s="9"/>
      <c r="J101" s="9"/>
      <c r="K101" s="9"/>
      <c r="L101" s="9"/>
    </row>
    <row r="102" s="6" customFormat="true" spans="1:12">
      <c r="A102" s="9"/>
      <c r="C102" s="9"/>
      <c r="D102" s="9"/>
      <c r="F102" s="9"/>
      <c r="G102" s="9"/>
      <c r="H102" s="9"/>
      <c r="I102" s="9"/>
      <c r="J102" s="9"/>
      <c r="K102" s="9"/>
      <c r="L102" s="9"/>
    </row>
    <row r="103" s="6" customFormat="true" spans="1:12">
      <c r="A103" s="9"/>
      <c r="C103" s="9"/>
      <c r="D103" s="9"/>
      <c r="F103" s="9"/>
      <c r="G103" s="9"/>
      <c r="H103" s="9"/>
      <c r="I103" s="9"/>
      <c r="J103" s="9"/>
      <c r="K103" s="9"/>
      <c r="L103" s="9"/>
    </row>
    <row r="104" s="6" customFormat="true" spans="1:12">
      <c r="A104" s="9"/>
      <c r="C104" s="9"/>
      <c r="D104" s="9"/>
      <c r="F104" s="9"/>
      <c r="G104" s="9"/>
      <c r="H104" s="9"/>
      <c r="I104" s="9"/>
      <c r="J104" s="9"/>
      <c r="K104" s="9"/>
      <c r="L104" s="9"/>
    </row>
    <row r="105" s="6" customFormat="true" spans="1:12">
      <c r="A105" s="9"/>
      <c r="C105" s="9"/>
      <c r="D105" s="9"/>
      <c r="F105" s="9"/>
      <c r="G105" s="9"/>
      <c r="H105" s="9"/>
      <c r="I105" s="9"/>
      <c r="J105" s="9"/>
      <c r="K105" s="9"/>
      <c r="L105" s="9"/>
    </row>
    <row r="106" s="6" customFormat="true" spans="1:12">
      <c r="A106" s="9"/>
      <c r="C106" s="9"/>
      <c r="D106" s="9"/>
      <c r="F106" s="9"/>
      <c r="G106" s="9"/>
      <c r="H106" s="9"/>
      <c r="I106" s="9"/>
      <c r="J106" s="9"/>
      <c r="K106" s="9"/>
      <c r="L106" s="9"/>
    </row>
    <row r="107" s="6" customFormat="true" spans="1:12">
      <c r="A107" s="9"/>
      <c r="C107" s="9"/>
      <c r="D107" s="9"/>
      <c r="F107" s="9"/>
      <c r="G107" s="9"/>
      <c r="H107" s="9"/>
      <c r="I107" s="9"/>
      <c r="J107" s="9"/>
      <c r="K107" s="9"/>
      <c r="L107" s="9"/>
    </row>
    <row r="108" s="6" customFormat="true" spans="1:12">
      <c r="A108" s="9"/>
      <c r="C108" s="9"/>
      <c r="D108" s="9"/>
      <c r="F108" s="9"/>
      <c r="G108" s="9"/>
      <c r="H108" s="9"/>
      <c r="I108" s="9"/>
      <c r="J108" s="9"/>
      <c r="K108" s="9"/>
      <c r="L108" s="9"/>
    </row>
    <row r="109" s="6" customFormat="true" spans="1:12">
      <c r="A109" s="9"/>
      <c r="C109" s="9"/>
      <c r="D109" s="9"/>
      <c r="F109" s="9"/>
      <c r="G109" s="9"/>
      <c r="H109" s="9"/>
      <c r="I109" s="9"/>
      <c r="J109" s="9"/>
      <c r="K109" s="9"/>
      <c r="L109" s="9"/>
    </row>
    <row r="110" s="6" customFormat="true" spans="1:12">
      <c r="A110" s="9"/>
      <c r="C110" s="9"/>
      <c r="D110" s="9"/>
      <c r="F110" s="9"/>
      <c r="G110" s="9"/>
      <c r="H110" s="9"/>
      <c r="I110" s="9"/>
      <c r="J110" s="9"/>
      <c r="K110" s="9"/>
      <c r="L110" s="9"/>
    </row>
    <row r="111" s="6" customFormat="true" spans="1:12">
      <c r="A111" s="9"/>
      <c r="C111" s="9"/>
      <c r="D111" s="9"/>
      <c r="F111" s="9"/>
      <c r="G111" s="9"/>
      <c r="H111" s="9"/>
      <c r="I111" s="9"/>
      <c r="J111" s="9"/>
      <c r="K111" s="9"/>
      <c r="L111" s="9"/>
    </row>
    <row r="112" s="6" customFormat="true" spans="1:12">
      <c r="A112" s="9"/>
      <c r="C112" s="9"/>
      <c r="D112" s="9"/>
      <c r="F112" s="9"/>
      <c r="G112" s="9"/>
      <c r="H112" s="9"/>
      <c r="I112" s="9"/>
      <c r="J112" s="9"/>
      <c r="K112" s="9"/>
      <c r="L112" s="9"/>
    </row>
    <row r="113" s="6" customFormat="true" spans="1:12">
      <c r="A113" s="9"/>
      <c r="C113" s="9"/>
      <c r="D113" s="9"/>
      <c r="F113" s="9"/>
      <c r="G113" s="9"/>
      <c r="H113" s="9"/>
      <c r="I113" s="9"/>
      <c r="J113" s="9"/>
      <c r="K113" s="9"/>
      <c r="L113" s="9"/>
    </row>
    <row r="114" s="6" customFormat="true" spans="1:12">
      <c r="A114" s="9"/>
      <c r="C114" s="9"/>
      <c r="D114" s="9"/>
      <c r="F114" s="9"/>
      <c r="G114" s="9"/>
      <c r="H114" s="9"/>
      <c r="I114" s="9"/>
      <c r="J114" s="9"/>
      <c r="K114" s="9"/>
      <c r="L114" s="9"/>
    </row>
    <row r="115" s="6" customFormat="true" spans="1:12">
      <c r="A115" s="9"/>
      <c r="C115" s="9"/>
      <c r="D115" s="9"/>
      <c r="F115" s="9"/>
      <c r="G115" s="9"/>
      <c r="H115" s="9"/>
      <c r="I115" s="9"/>
      <c r="J115" s="9"/>
      <c r="K115" s="9"/>
      <c r="L115" s="9"/>
    </row>
    <row r="116" s="6" customFormat="true" spans="1:12">
      <c r="A116" s="9"/>
      <c r="C116" s="9"/>
      <c r="D116" s="9"/>
      <c r="F116" s="9"/>
      <c r="G116" s="9"/>
      <c r="H116" s="9"/>
      <c r="I116" s="9"/>
      <c r="J116" s="9"/>
      <c r="K116" s="9"/>
      <c r="L116" s="9"/>
    </row>
    <row r="117" s="6" customFormat="true" spans="1:12">
      <c r="A117" s="9"/>
      <c r="C117" s="9"/>
      <c r="D117" s="9"/>
      <c r="F117" s="9"/>
      <c r="G117" s="9"/>
      <c r="H117" s="9"/>
      <c r="I117" s="9"/>
      <c r="J117" s="9"/>
      <c r="K117" s="9"/>
      <c r="L117" s="9"/>
    </row>
    <row r="118" s="6" customFormat="true" spans="1:12">
      <c r="A118" s="9"/>
      <c r="C118" s="9"/>
      <c r="D118" s="9"/>
      <c r="F118" s="9"/>
      <c r="G118" s="9"/>
      <c r="H118" s="9"/>
      <c r="I118" s="9"/>
      <c r="J118" s="9"/>
      <c r="K118" s="9"/>
      <c r="L118" s="9"/>
    </row>
    <row r="119" s="6" customFormat="true" spans="1:12">
      <c r="A119" s="9"/>
      <c r="C119" s="9"/>
      <c r="D119" s="9"/>
      <c r="F119" s="9"/>
      <c r="G119" s="9"/>
      <c r="H119" s="9"/>
      <c r="I119" s="9"/>
      <c r="J119" s="9"/>
      <c r="K119" s="9"/>
      <c r="L119" s="9"/>
    </row>
    <row r="120" s="6" customFormat="true" spans="1:12">
      <c r="A120" s="9"/>
      <c r="C120" s="9"/>
      <c r="D120" s="9"/>
      <c r="F120" s="9"/>
      <c r="G120" s="9"/>
      <c r="H120" s="9"/>
      <c r="I120" s="9"/>
      <c r="J120" s="9"/>
      <c r="K120" s="9"/>
      <c r="L120" s="9"/>
    </row>
    <row r="121" s="6" customFormat="true" spans="1:12">
      <c r="A121" s="9"/>
      <c r="C121" s="9"/>
      <c r="D121" s="9"/>
      <c r="F121" s="9"/>
      <c r="G121" s="9"/>
      <c r="H121" s="9"/>
      <c r="I121" s="9"/>
      <c r="J121" s="9"/>
      <c r="K121" s="9"/>
      <c r="L121" s="9"/>
    </row>
    <row r="122" s="6" customFormat="true" spans="1:12">
      <c r="A122" s="9"/>
      <c r="C122" s="9"/>
      <c r="D122" s="9"/>
      <c r="F122" s="9"/>
      <c r="G122" s="9"/>
      <c r="H122" s="9"/>
      <c r="I122" s="9"/>
      <c r="J122" s="9"/>
      <c r="K122" s="9"/>
      <c r="L122" s="9"/>
    </row>
    <row r="123" s="6" customFormat="true" spans="1:12">
      <c r="A123" s="9"/>
      <c r="C123" s="9"/>
      <c r="D123" s="9"/>
      <c r="F123" s="9"/>
      <c r="G123" s="9"/>
      <c r="H123" s="9"/>
      <c r="I123" s="9"/>
      <c r="J123" s="9"/>
      <c r="K123" s="9"/>
      <c r="L123" s="9"/>
    </row>
    <row r="124" s="6" customFormat="true" spans="1:12">
      <c r="A124" s="9"/>
      <c r="C124" s="9"/>
      <c r="D124" s="9"/>
      <c r="F124" s="9"/>
      <c r="G124" s="9"/>
      <c r="H124" s="9"/>
      <c r="I124" s="9"/>
      <c r="J124" s="9"/>
      <c r="K124" s="9"/>
      <c r="L124" s="9"/>
    </row>
    <row r="125" s="6" customFormat="true" spans="1:12">
      <c r="A125" s="9"/>
      <c r="C125" s="9"/>
      <c r="D125" s="9"/>
      <c r="F125" s="9"/>
      <c r="G125" s="9"/>
      <c r="H125" s="9"/>
      <c r="I125" s="9"/>
      <c r="J125" s="9"/>
      <c r="K125" s="9"/>
      <c r="L125" s="9"/>
    </row>
    <row r="126" s="6" customFormat="true" spans="1:12">
      <c r="A126" s="9"/>
      <c r="C126" s="9"/>
      <c r="D126" s="9"/>
      <c r="F126" s="9"/>
      <c r="G126" s="9"/>
      <c r="H126" s="9"/>
      <c r="I126" s="9"/>
      <c r="J126" s="9"/>
      <c r="K126" s="9"/>
      <c r="L126" s="9"/>
    </row>
    <row r="127" s="6" customFormat="true" spans="1:12">
      <c r="A127" s="9"/>
      <c r="C127" s="9"/>
      <c r="D127" s="9"/>
      <c r="F127" s="9"/>
      <c r="G127" s="9"/>
      <c r="H127" s="9"/>
      <c r="I127" s="9"/>
      <c r="J127" s="9"/>
      <c r="K127" s="9"/>
      <c r="L127" s="9"/>
    </row>
    <row r="128" s="6" customFormat="true" spans="1:12">
      <c r="A128" s="9"/>
      <c r="C128" s="9"/>
      <c r="D128" s="9"/>
      <c r="F128" s="9"/>
      <c r="G128" s="9"/>
      <c r="H128" s="9"/>
      <c r="I128" s="9"/>
      <c r="J128" s="9"/>
      <c r="K128" s="9"/>
      <c r="L128" s="9"/>
    </row>
    <row r="129" s="6" customFormat="true" spans="1:12">
      <c r="A129" s="9"/>
      <c r="C129" s="9"/>
      <c r="D129" s="9"/>
      <c r="F129" s="9"/>
      <c r="G129" s="9"/>
      <c r="H129" s="9"/>
      <c r="I129" s="9"/>
      <c r="J129" s="9"/>
      <c r="K129" s="9"/>
      <c r="L129" s="9"/>
    </row>
    <row r="130" s="6" customFormat="true" spans="1:12">
      <c r="A130" s="9"/>
      <c r="C130" s="9"/>
      <c r="D130" s="9"/>
      <c r="F130" s="9"/>
      <c r="G130" s="9"/>
      <c r="H130" s="9"/>
      <c r="I130" s="9"/>
      <c r="J130" s="9"/>
      <c r="K130" s="9"/>
      <c r="L130" s="9"/>
    </row>
    <row r="131" s="6" customFormat="true" spans="1:12">
      <c r="A131" s="9"/>
      <c r="C131" s="9"/>
      <c r="D131" s="9"/>
      <c r="F131" s="9"/>
      <c r="G131" s="9"/>
      <c r="H131" s="9"/>
      <c r="I131" s="9"/>
      <c r="J131" s="9"/>
      <c r="K131" s="9"/>
      <c r="L131" s="9"/>
    </row>
    <row r="132" s="6" customFormat="true" spans="1:12">
      <c r="A132" s="9"/>
      <c r="C132" s="9"/>
      <c r="D132" s="9"/>
      <c r="F132" s="9"/>
      <c r="G132" s="9"/>
      <c r="H132" s="9"/>
      <c r="I132" s="9"/>
      <c r="J132" s="9"/>
      <c r="K132" s="9"/>
      <c r="L132" s="9"/>
    </row>
    <row r="133" s="6" customFormat="true" spans="1:12">
      <c r="A133" s="9"/>
      <c r="C133" s="9"/>
      <c r="D133" s="9"/>
      <c r="F133" s="9"/>
      <c r="G133" s="9"/>
      <c r="H133" s="9"/>
      <c r="I133" s="9"/>
      <c r="J133" s="9"/>
      <c r="K133" s="9"/>
      <c r="L133" s="9"/>
    </row>
    <row r="134" s="6" customFormat="true" spans="1:12">
      <c r="A134" s="9"/>
      <c r="C134" s="9"/>
      <c r="D134" s="9"/>
      <c r="F134" s="9"/>
      <c r="G134" s="9"/>
      <c r="H134" s="9"/>
      <c r="I134" s="9"/>
      <c r="J134" s="9"/>
      <c r="K134" s="9"/>
      <c r="L134" s="9"/>
    </row>
    <row r="135" s="6" customFormat="true" spans="1:12">
      <c r="A135" s="9"/>
      <c r="C135" s="9"/>
      <c r="D135" s="9"/>
      <c r="F135" s="9"/>
      <c r="G135" s="9"/>
      <c r="H135" s="9"/>
      <c r="I135" s="9"/>
      <c r="J135" s="9"/>
      <c r="K135" s="9"/>
      <c r="L135" s="9"/>
    </row>
    <row r="136" s="6" customFormat="true" spans="1:12">
      <c r="A136" s="9"/>
      <c r="C136" s="9"/>
      <c r="D136" s="9"/>
      <c r="F136" s="9"/>
      <c r="G136" s="9"/>
      <c r="H136" s="9"/>
      <c r="I136" s="9"/>
      <c r="J136" s="9"/>
      <c r="K136" s="9"/>
      <c r="L136" s="9"/>
    </row>
    <row r="137" s="6" customFormat="true" spans="1:12">
      <c r="A137" s="9"/>
      <c r="C137" s="9"/>
      <c r="D137" s="9"/>
      <c r="F137" s="9"/>
      <c r="G137" s="9"/>
      <c r="H137" s="9"/>
      <c r="I137" s="9"/>
      <c r="J137" s="9"/>
      <c r="K137" s="9"/>
      <c r="L137" s="9"/>
    </row>
    <row r="138" s="6" customFormat="true" spans="1:12">
      <c r="A138" s="9"/>
      <c r="C138" s="9"/>
      <c r="D138" s="9"/>
      <c r="F138" s="9"/>
      <c r="G138" s="9"/>
      <c r="H138" s="9"/>
      <c r="I138" s="9"/>
      <c r="J138" s="9"/>
      <c r="K138" s="9"/>
      <c r="L138" s="9"/>
    </row>
    <row r="139" s="6" customFormat="true" spans="1:12">
      <c r="A139" s="9"/>
      <c r="C139" s="9"/>
      <c r="D139" s="9"/>
      <c r="F139" s="9"/>
      <c r="G139" s="9"/>
      <c r="H139" s="9"/>
      <c r="I139" s="9"/>
      <c r="J139" s="9"/>
      <c r="K139" s="9"/>
      <c r="L139" s="9"/>
    </row>
    <row r="140" s="6" customFormat="true" spans="1:12">
      <c r="A140" s="9"/>
      <c r="C140" s="9"/>
      <c r="D140" s="9"/>
      <c r="F140" s="9"/>
      <c r="G140" s="9"/>
      <c r="H140" s="9"/>
      <c r="I140" s="9"/>
      <c r="J140" s="9"/>
      <c r="K140" s="9"/>
      <c r="L140" s="9"/>
    </row>
    <row r="141" s="6" customFormat="true" spans="1:12">
      <c r="A141" s="9"/>
      <c r="C141" s="9"/>
      <c r="D141" s="9"/>
      <c r="F141" s="9"/>
      <c r="G141" s="9"/>
      <c r="H141" s="9"/>
      <c r="I141" s="9"/>
      <c r="J141" s="9"/>
      <c r="K141" s="9"/>
      <c r="L141" s="9"/>
    </row>
    <row r="142" s="6" customFormat="true" spans="1:12">
      <c r="A142" s="9"/>
      <c r="C142" s="9"/>
      <c r="D142" s="9"/>
      <c r="F142" s="9"/>
      <c r="G142" s="9"/>
      <c r="H142" s="9"/>
      <c r="I142" s="9"/>
      <c r="J142" s="9"/>
      <c r="K142" s="9"/>
      <c r="L142" s="9"/>
    </row>
    <row r="143" s="6" customFormat="true" spans="1:12">
      <c r="A143" s="9"/>
      <c r="C143" s="9"/>
      <c r="D143" s="9"/>
      <c r="F143" s="9"/>
      <c r="G143" s="9"/>
      <c r="H143" s="9"/>
      <c r="I143" s="9"/>
      <c r="J143" s="9"/>
      <c r="K143" s="9"/>
      <c r="L143" s="9"/>
    </row>
    <row r="144" s="6" customFormat="true" spans="1:12">
      <c r="A144" s="9"/>
      <c r="C144" s="9"/>
      <c r="D144" s="9"/>
      <c r="F144" s="9"/>
      <c r="G144" s="9"/>
      <c r="H144" s="9"/>
      <c r="I144" s="9"/>
      <c r="J144" s="9"/>
      <c r="K144" s="9"/>
      <c r="L144" s="9"/>
    </row>
    <row r="145" s="6" customFormat="true" spans="1:12">
      <c r="A145" s="9"/>
      <c r="C145" s="9"/>
      <c r="D145" s="9"/>
      <c r="F145" s="9"/>
      <c r="G145" s="9"/>
      <c r="H145" s="9"/>
      <c r="I145" s="9"/>
      <c r="J145" s="9"/>
      <c r="K145" s="9"/>
      <c r="L145" s="9"/>
    </row>
    <row r="146" s="6" customFormat="true" spans="1:12">
      <c r="A146" s="9"/>
      <c r="C146" s="9"/>
      <c r="D146" s="9"/>
      <c r="F146" s="9"/>
      <c r="G146" s="9"/>
      <c r="H146" s="9"/>
      <c r="I146" s="9"/>
      <c r="J146" s="9"/>
      <c r="K146" s="9"/>
      <c r="L146" s="9"/>
    </row>
    <row r="147" s="6" customFormat="true" spans="1:12">
      <c r="A147" s="9"/>
      <c r="C147" s="9"/>
      <c r="D147" s="9"/>
      <c r="F147" s="9"/>
      <c r="G147" s="9"/>
      <c r="H147" s="9"/>
      <c r="I147" s="9"/>
      <c r="J147" s="9"/>
      <c r="K147" s="9"/>
      <c r="L147" s="9"/>
    </row>
    <row r="148" s="6" customFormat="true" spans="1:12">
      <c r="A148" s="9"/>
      <c r="C148" s="9"/>
      <c r="D148" s="9"/>
      <c r="F148" s="9"/>
      <c r="G148" s="9"/>
      <c r="H148" s="9"/>
      <c r="I148" s="9"/>
      <c r="J148" s="9"/>
      <c r="K148" s="9"/>
      <c r="L148" s="9"/>
    </row>
    <row r="149" s="6" customFormat="true" spans="1:12">
      <c r="A149" s="9"/>
      <c r="C149" s="9"/>
      <c r="D149" s="9"/>
      <c r="F149" s="9"/>
      <c r="G149" s="9"/>
      <c r="H149" s="9"/>
      <c r="I149" s="9"/>
      <c r="J149" s="9"/>
      <c r="K149" s="9"/>
      <c r="L149" s="9"/>
    </row>
    <row r="150" s="6" customFormat="true" spans="1:12">
      <c r="A150" s="9"/>
      <c r="C150" s="9"/>
      <c r="D150" s="9"/>
      <c r="F150" s="9"/>
      <c r="G150" s="9"/>
      <c r="H150" s="9"/>
      <c r="I150" s="9"/>
      <c r="J150" s="9"/>
      <c r="K150" s="9"/>
      <c r="L150" s="9"/>
    </row>
    <row r="151" s="6" customFormat="true" spans="1:12">
      <c r="A151" s="9"/>
      <c r="C151" s="9"/>
      <c r="D151" s="9"/>
      <c r="F151" s="9"/>
      <c r="G151" s="9"/>
      <c r="H151" s="9"/>
      <c r="I151" s="9"/>
      <c r="J151" s="9"/>
      <c r="K151" s="9"/>
      <c r="L151" s="9"/>
    </row>
    <row r="152" s="6" customFormat="true" spans="1:12">
      <c r="A152" s="9"/>
      <c r="C152" s="9"/>
      <c r="D152" s="9"/>
      <c r="F152" s="9"/>
      <c r="G152" s="9"/>
      <c r="H152" s="9"/>
      <c r="I152" s="9"/>
      <c r="J152" s="9"/>
      <c r="K152" s="9"/>
      <c r="L152" s="9"/>
    </row>
    <row r="153" s="6" customFormat="true" spans="1:12">
      <c r="A153" s="9"/>
      <c r="C153" s="9"/>
      <c r="D153" s="9"/>
      <c r="F153" s="9"/>
      <c r="G153" s="9"/>
      <c r="H153" s="9"/>
      <c r="I153" s="9"/>
      <c r="J153" s="9"/>
      <c r="K153" s="9"/>
      <c r="L153" s="9"/>
    </row>
    <row r="154" s="6" customFormat="true" spans="1:12">
      <c r="A154" s="9"/>
      <c r="C154" s="9"/>
      <c r="D154" s="9"/>
      <c r="F154" s="9"/>
      <c r="G154" s="9"/>
      <c r="H154" s="9"/>
      <c r="I154" s="9"/>
      <c r="J154" s="9"/>
      <c r="K154" s="9"/>
      <c r="L154" s="9"/>
    </row>
    <row r="155" s="6" customFormat="true" spans="1:12">
      <c r="A155" s="9"/>
      <c r="C155" s="9"/>
      <c r="D155" s="9"/>
      <c r="F155" s="9"/>
      <c r="G155" s="9"/>
      <c r="H155" s="9"/>
      <c r="I155" s="9"/>
      <c r="J155" s="9"/>
      <c r="K155" s="9"/>
      <c r="L155" s="9"/>
    </row>
    <row r="156" s="6" customFormat="true" spans="1:12">
      <c r="A156" s="9"/>
      <c r="C156" s="9"/>
      <c r="D156" s="9"/>
      <c r="F156" s="9"/>
      <c r="G156" s="9"/>
      <c r="H156" s="9"/>
      <c r="I156" s="9"/>
      <c r="J156" s="9"/>
      <c r="K156" s="9"/>
      <c r="L156" s="9"/>
    </row>
    <row r="157" s="6" customFormat="true" spans="1:12">
      <c r="A157" s="9"/>
      <c r="C157" s="9"/>
      <c r="D157" s="9"/>
      <c r="F157" s="9"/>
      <c r="G157" s="9"/>
      <c r="H157" s="9"/>
      <c r="I157" s="9"/>
      <c r="J157" s="9"/>
      <c r="K157" s="9"/>
      <c r="L157" s="9"/>
    </row>
    <row r="158" s="6" customFormat="true" spans="1:12">
      <c r="A158" s="9"/>
      <c r="C158" s="9"/>
      <c r="D158" s="9"/>
      <c r="F158" s="9"/>
      <c r="G158" s="9"/>
      <c r="H158" s="9"/>
      <c r="I158" s="9"/>
      <c r="J158" s="9"/>
      <c r="K158" s="9"/>
      <c r="L158" s="9"/>
    </row>
    <row r="159" s="6" customFormat="true" spans="1:12">
      <c r="A159" s="9"/>
      <c r="C159" s="9"/>
      <c r="D159" s="9"/>
      <c r="F159" s="9"/>
      <c r="G159" s="9"/>
      <c r="H159" s="9"/>
      <c r="I159" s="9"/>
      <c r="J159" s="9"/>
      <c r="K159" s="9"/>
      <c r="L159" s="9"/>
    </row>
    <row r="160" s="6" customFormat="true" spans="1:12">
      <c r="A160" s="9"/>
      <c r="C160" s="9"/>
      <c r="D160" s="9"/>
      <c r="F160" s="9"/>
      <c r="G160" s="9"/>
      <c r="H160" s="9"/>
      <c r="I160" s="9"/>
      <c r="J160" s="9"/>
      <c r="K160" s="9"/>
      <c r="L160" s="9"/>
    </row>
    <row r="161" s="6" customFormat="true" spans="1:12">
      <c r="A161" s="9"/>
      <c r="C161" s="9"/>
      <c r="D161" s="9"/>
      <c r="F161" s="9"/>
      <c r="G161" s="9"/>
      <c r="H161" s="9"/>
      <c r="I161" s="9"/>
      <c r="J161" s="9"/>
      <c r="K161" s="9"/>
      <c r="L161" s="9"/>
    </row>
    <row r="162" s="6" customFormat="true" spans="1:12">
      <c r="A162" s="9"/>
      <c r="C162" s="9"/>
      <c r="D162" s="9"/>
      <c r="F162" s="9"/>
      <c r="G162" s="9"/>
      <c r="H162" s="9"/>
      <c r="I162" s="9"/>
      <c r="J162" s="9"/>
      <c r="K162" s="9"/>
      <c r="L162" s="9"/>
    </row>
    <row r="163" s="6" customFormat="true" spans="1:12">
      <c r="A163" s="9"/>
      <c r="C163" s="9"/>
      <c r="D163" s="9"/>
      <c r="F163" s="9"/>
      <c r="G163" s="9"/>
      <c r="H163" s="9"/>
      <c r="I163" s="9"/>
      <c r="J163" s="9"/>
      <c r="K163" s="9"/>
      <c r="L163" s="9"/>
    </row>
    <row r="164" s="6" customFormat="true" spans="1:12">
      <c r="A164" s="9"/>
      <c r="C164" s="9"/>
      <c r="D164" s="9"/>
      <c r="F164" s="9"/>
      <c r="G164" s="9"/>
      <c r="H164" s="9"/>
      <c r="I164" s="9"/>
      <c r="J164" s="9"/>
      <c r="K164" s="9"/>
      <c r="L164" s="9"/>
    </row>
    <row r="165" s="6" customFormat="true" spans="1:12">
      <c r="A165" s="9"/>
      <c r="C165" s="9"/>
      <c r="D165" s="9"/>
      <c r="F165" s="9"/>
      <c r="G165" s="9"/>
      <c r="H165" s="9"/>
      <c r="I165" s="9"/>
      <c r="J165" s="9"/>
      <c r="K165" s="9"/>
      <c r="L165" s="9"/>
    </row>
    <row r="166" s="6" customFormat="true" spans="1:12">
      <c r="A166" s="9"/>
      <c r="C166" s="9"/>
      <c r="D166" s="9"/>
      <c r="F166" s="9"/>
      <c r="G166" s="9"/>
      <c r="H166" s="9"/>
      <c r="I166" s="9"/>
      <c r="J166" s="9"/>
      <c r="K166" s="9"/>
      <c r="L166" s="9"/>
    </row>
    <row r="167" s="6" customFormat="true" spans="1:12">
      <c r="A167" s="9"/>
      <c r="C167" s="9"/>
      <c r="D167" s="9"/>
      <c r="F167" s="9"/>
      <c r="G167" s="9"/>
      <c r="H167" s="9"/>
      <c r="I167" s="9"/>
      <c r="J167" s="9"/>
      <c r="K167" s="9"/>
      <c r="L167" s="9"/>
    </row>
  </sheetData>
  <autoFilter ref="A5:L98">
    <extLst/>
  </autoFilter>
  <mergeCells count="10">
    <mergeCell ref="A1:B1"/>
    <mergeCell ref="A2:L2"/>
    <mergeCell ref="F3:H3"/>
    <mergeCell ref="I3:J3"/>
    <mergeCell ref="K3:L3"/>
    <mergeCell ref="A3:A4"/>
    <mergeCell ref="B3:B4"/>
    <mergeCell ref="C3:C4"/>
    <mergeCell ref="D3:D4"/>
    <mergeCell ref="E3:E4"/>
  </mergeCells>
  <printOptions horizontalCentered="true"/>
  <pageMargins left="0.196527777777778" right="0.196527777777778" top="0.629166666666667" bottom="0.393055555555556" header="0.511805555555556" footer="0.511805555555556"/>
  <pageSetup paperSize="9" scale="82" orientation="landscape" horizontalDpi="600"/>
  <headerFooter/>
  <colBreaks count="1" manualBreakCount="1">
    <brk id="12"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R22"/>
  <sheetViews>
    <sheetView topLeftCell="A7" workbookViewId="0">
      <selection activeCell="L17" sqref="L17"/>
    </sheetView>
  </sheetViews>
  <sheetFormatPr defaultColWidth="9" defaultRowHeight="13.5"/>
  <cols>
    <col min="12" max="12" width="14.375" customWidth="true"/>
  </cols>
  <sheetData>
    <row r="4" ht="14.25" spans="1:3">
      <c r="A4" s="1">
        <v>1</v>
      </c>
      <c r="B4" s="2" t="s">
        <v>355</v>
      </c>
      <c r="C4" s="3">
        <v>-0.145263839646795</v>
      </c>
    </row>
    <row r="5" ht="28.5" spans="1:3">
      <c r="A5" s="4">
        <v>2</v>
      </c>
      <c r="B5" s="5" t="s">
        <v>376</v>
      </c>
      <c r="C5" s="3">
        <v>0.00661404254227941</v>
      </c>
    </row>
    <row r="6" ht="14.25" spans="1:3">
      <c r="A6" s="4">
        <v>3</v>
      </c>
      <c r="B6" s="5" t="s">
        <v>435</v>
      </c>
      <c r="C6" s="3">
        <v>-0.268036440221384</v>
      </c>
    </row>
    <row r="7" ht="28.5" spans="1:8">
      <c r="A7" s="4">
        <v>4</v>
      </c>
      <c r="B7" s="5" t="s">
        <v>439</v>
      </c>
      <c r="C7" s="3">
        <v>-0.213504157080766</v>
      </c>
      <c r="E7">
        <f>SUM(F7:H7)</f>
        <v>1045</v>
      </c>
      <c r="F7">
        <v>642</v>
      </c>
      <c r="G7">
        <v>347</v>
      </c>
      <c r="H7">
        <v>56</v>
      </c>
    </row>
    <row r="8" ht="14.25" spans="1:6">
      <c r="A8" s="4">
        <v>5</v>
      </c>
      <c r="B8" s="5" t="s">
        <v>711</v>
      </c>
      <c r="C8" s="3">
        <v>-0.494544112327086</v>
      </c>
      <c r="E8">
        <f>SUM(F8:H8)</f>
        <v>-182</v>
      </c>
      <c r="F8">
        <v>-182</v>
      </c>
    </row>
    <row r="9" ht="42.75" spans="1:7">
      <c r="A9" s="4">
        <v>6</v>
      </c>
      <c r="B9" s="5" t="s">
        <v>713</v>
      </c>
      <c r="C9" s="3">
        <v>0.0317771373679155</v>
      </c>
      <c r="E9">
        <f>SUM(F9:H9)</f>
        <v>66</v>
      </c>
      <c r="F9">
        <v>64</v>
      </c>
      <c r="G9">
        <v>2</v>
      </c>
    </row>
    <row r="10" ht="14.25" spans="1:8">
      <c r="A10" s="4">
        <v>7</v>
      </c>
      <c r="B10" s="5" t="s">
        <v>720</v>
      </c>
      <c r="C10" s="3">
        <v>-0.242722175823634</v>
      </c>
      <c r="E10">
        <f>SUM(F10:H10)</f>
        <v>929</v>
      </c>
      <c r="F10">
        <f>SUM(F7:F9)</f>
        <v>524</v>
      </c>
      <c r="G10">
        <v>350</v>
      </c>
      <c r="H10">
        <v>55</v>
      </c>
    </row>
    <row r="11" ht="14.25" spans="1:8">
      <c r="A11" s="4">
        <v>8</v>
      </c>
      <c r="B11" s="5" t="s">
        <v>722</v>
      </c>
      <c r="C11" s="3">
        <v>-0.118423246578042</v>
      </c>
      <c r="E11">
        <f>E10-E7</f>
        <v>-116</v>
      </c>
      <c r="F11">
        <f>F10-F7</f>
        <v>-118</v>
      </c>
      <c r="G11">
        <f>G10-G7</f>
        <v>3</v>
      </c>
      <c r="H11">
        <f>H10-H7</f>
        <v>-1</v>
      </c>
    </row>
    <row r="12" ht="28.5" spans="1:8">
      <c r="A12" s="4">
        <v>9</v>
      </c>
      <c r="B12" s="5" t="s">
        <v>724</v>
      </c>
      <c r="C12" s="3">
        <v>-0.0181916102962297</v>
      </c>
      <c r="E12">
        <f>E11/E7</f>
        <v>-0.111004784688995</v>
      </c>
      <c r="F12">
        <f>F11/F7</f>
        <v>-0.183800623052959</v>
      </c>
      <c r="G12">
        <f>G11/G7</f>
        <v>0.00864553314121038</v>
      </c>
      <c r="H12">
        <f>H11/H7</f>
        <v>-0.0178571428571429</v>
      </c>
    </row>
    <row r="13" ht="14.25" spans="1:3">
      <c r="A13" s="4">
        <v>10</v>
      </c>
      <c r="B13" s="5" t="s">
        <v>726</v>
      </c>
      <c r="C13" s="3">
        <v>0.0309023475133095</v>
      </c>
    </row>
    <row r="14" ht="14.25" spans="1:12">
      <c r="A14" s="4">
        <v>11</v>
      </c>
      <c r="B14" s="5" t="s">
        <v>474</v>
      </c>
      <c r="C14" s="3">
        <v>-0.165587839892866</v>
      </c>
      <c r="L14">
        <v>3015.04</v>
      </c>
    </row>
    <row r="15" ht="28.5" spans="1:18">
      <c r="A15" s="4">
        <v>12</v>
      </c>
      <c r="B15" s="5" t="s">
        <v>732</v>
      </c>
      <c r="C15" s="3">
        <v>-0.030200746136081</v>
      </c>
      <c r="F15">
        <v>3087.5284</v>
      </c>
      <c r="L15">
        <v>157.085735</v>
      </c>
      <c r="R15">
        <v>1492376.35</v>
      </c>
    </row>
    <row r="16" ht="42.75" spans="1:18">
      <c r="A16" s="4">
        <v>13</v>
      </c>
      <c r="B16" s="5" t="s">
        <v>734</v>
      </c>
      <c r="C16" s="3">
        <v>0</v>
      </c>
      <c r="F16">
        <v>3015.04</v>
      </c>
      <c r="L16">
        <v>145.63561</v>
      </c>
      <c r="R16">
        <v>1359906.1</v>
      </c>
    </row>
    <row r="17" ht="28.5" spans="1:18">
      <c r="A17" s="4">
        <v>14</v>
      </c>
      <c r="B17" s="5" t="s">
        <v>736</v>
      </c>
      <c r="C17" s="3">
        <v>0.00436681222707424</v>
      </c>
      <c r="F17">
        <f>F16-F15</f>
        <v>-72.4884000000002</v>
      </c>
      <c r="L17">
        <f>L14+L15-L16</f>
        <v>3026.490125</v>
      </c>
      <c r="M17">
        <f>L17-L14</f>
        <v>11.4501250000003</v>
      </c>
      <c r="N17">
        <f>M17/L14</f>
        <v>0.00379766935098715</v>
      </c>
      <c r="R17">
        <f>R15-R16</f>
        <v>132470.25</v>
      </c>
    </row>
    <row r="18" ht="14.25" spans="1:6">
      <c r="A18" s="4">
        <v>15</v>
      </c>
      <c r="B18" s="5" t="s">
        <v>741</v>
      </c>
      <c r="C18" s="3">
        <v>0</v>
      </c>
      <c r="F18">
        <f>F17/F16</f>
        <v>-0.0240422680959457</v>
      </c>
    </row>
    <row r="19" ht="14.25" spans="1:3">
      <c r="A19" s="4">
        <v>16</v>
      </c>
      <c r="B19" s="5" t="s">
        <v>743</v>
      </c>
      <c r="C19" s="3">
        <v>-0.442326240592322</v>
      </c>
    </row>
    <row r="20" ht="28.5" spans="1:8">
      <c r="A20" s="4">
        <v>17</v>
      </c>
      <c r="B20" s="5" t="s">
        <v>748</v>
      </c>
      <c r="C20" s="3">
        <v>-0.176697076478515</v>
      </c>
      <c r="H20">
        <v>287597</v>
      </c>
    </row>
    <row r="21" ht="14.25" spans="1:8">
      <c r="A21" s="4">
        <v>18</v>
      </c>
      <c r="B21" s="5" t="s">
        <v>771</v>
      </c>
      <c r="C21" s="3">
        <v>-0.137874468338743</v>
      </c>
      <c r="H21">
        <v>231217</v>
      </c>
    </row>
    <row r="22" spans="8:8">
      <c r="H22">
        <f>H21-H20</f>
        <v>-56380</v>
      </c>
    </row>
  </sheetData>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27" sqref="M27:N27"/>
    </sheetView>
  </sheetViews>
  <sheetFormatPr defaultColWidth="9" defaultRowHeight="13.5"/>
  <sheetData>
    <row r="1" spans="1:1">
      <c r="A1" t="s">
        <v>997</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新增项目表</vt:lpstr>
      <vt:lpstr>移出项目表</vt:lpstr>
      <vt:lpstr>面单-最后再统</vt:lpstr>
      <vt:lpstr>汇总统计</vt:lpstr>
      <vt:lpstr>前期工作推进安排表</vt:lpstr>
      <vt:lpstr>统计专用1</vt:lpstr>
      <vt:lpstr>统计资金构成专用2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韦一涵</cp:lastModifiedBy>
  <dcterms:created xsi:type="dcterms:W3CDTF">2006-09-13T19:21:00Z</dcterms:created>
  <cp:lastPrinted>2018-12-20T19:27:00Z</cp:lastPrinted>
  <dcterms:modified xsi:type="dcterms:W3CDTF">2022-03-10T15:55:10Z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35ABF28DC1B0432A95862C55BEE5FAC4</vt:lpwstr>
  </property>
</Properties>
</file>