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汇总表" sheetId="16" r:id="rId1"/>
    <sheet name="1综合交通" sheetId="2" r:id="rId2"/>
    <sheet name="2市政公用" sheetId="1" r:id="rId3"/>
    <sheet name="3防洪工程" sheetId="3" r:id="rId4"/>
    <sheet name="4土地整理" sheetId="12" r:id="rId5"/>
    <sheet name="5园区基础设施" sheetId="4" r:id="rId6"/>
    <sheet name="6文旅体" sheetId="13" r:id="rId7"/>
    <sheet name="7园林绿化" sheetId="5" r:id="rId8"/>
    <sheet name="8环境治理" sheetId="9" r:id="rId9"/>
    <sheet name="9大健康" sheetId="8" r:id="rId10"/>
    <sheet name="10教育基建" sheetId="15" r:id="rId11"/>
    <sheet name="11安居工程" sheetId="7" r:id="rId12"/>
    <sheet name="12智慧城市" sheetId="6" r:id="rId13"/>
    <sheet name="13公共服务" sheetId="17" r:id="rId14"/>
    <sheet name="14应急仓储" sheetId="18" r:id="rId15"/>
  </sheets>
  <definedNames>
    <definedName name="_xlnm._FilterDatabase" localSheetId="10" hidden="1">'10教育基建'!$A$10:$P$30</definedName>
    <definedName name="_xlnm._FilterDatabase" localSheetId="11" hidden="1">'11安居工程'!$A$4:$P$43</definedName>
    <definedName name="_xlnm._FilterDatabase" localSheetId="12" hidden="1">'12智慧城市'!$A$10:$P$54</definedName>
    <definedName name="_xlnm._FilterDatabase" localSheetId="13" hidden="1">'13公共服务'!$A$13:$P$45</definedName>
    <definedName name="_xlnm._FilterDatabase" localSheetId="1" hidden="1">'1综合交通'!$A$11:$P$17</definedName>
    <definedName name="_xlnm._FilterDatabase" localSheetId="2" hidden="1">'2市政公用'!$A$1:$AF$60</definedName>
    <definedName name="_xlnm._FilterDatabase" localSheetId="3" hidden="1">'3防洪工程'!$A$1:$P$15</definedName>
    <definedName name="_xlnm._FilterDatabase" localSheetId="4" hidden="1">'4土地整理'!$A$7:$P$7</definedName>
    <definedName name="_xlnm._FilterDatabase" localSheetId="5" hidden="1">'5园区基础设施'!$A$4:$AF$52</definedName>
    <definedName name="_xlnm._FilterDatabase" localSheetId="6" hidden="1">'6文旅体'!$A$10:$AF$10</definedName>
    <definedName name="_xlnm._FilterDatabase" localSheetId="7" hidden="1">'7园林绿化'!$A$10:$P$16</definedName>
    <definedName name="_xlnm._FilterDatabase" localSheetId="8" hidden="1">'8环境治理'!$A$9:$P$19</definedName>
    <definedName name="_xlnm._FilterDatabase" localSheetId="9" hidden="1">'9大健康'!$A$11:$AF$38</definedName>
    <definedName name="_xlnm.Print_Area" localSheetId="13">'13公共服务'!$A$1:$P$45</definedName>
    <definedName name="_xlnm.Print_Area" localSheetId="14">'14应急仓储'!$A$1:$P$11</definedName>
    <definedName name="_xlnm.Print_Area" localSheetId="2">'2市政公用'!$A$1:$AG$60</definedName>
    <definedName name="_xlnm.Print_Area" localSheetId="3">'3防洪工程'!$A$1:$P$15</definedName>
    <definedName name="_xlnm.Print_Area" localSheetId="5">'5园区基础设施'!$A$1:$P$52</definedName>
    <definedName name="_xlnm.Print_Area" localSheetId="6">'6文旅体'!$A$1:$AF$13</definedName>
    <definedName name="_xlnm.Print_Area" localSheetId="7">'7园林绿化'!$A$1:$P$16</definedName>
    <definedName name="_xlnm.Print_Area" localSheetId="8">'8环境治理'!$A$1:$P$19</definedName>
    <definedName name="_xlnm.Print_Area" localSheetId="9">'9大健康'!$A$1:$P$38</definedName>
    <definedName name="_xlnm.Print_Area" localSheetId="0">汇总表!$A$1:$M$25</definedName>
    <definedName name="_xlnm.Print_Titles" localSheetId="10">'10教育基建'!$3:$4</definedName>
    <definedName name="_xlnm.Print_Titles" localSheetId="11">'11安居工程'!$3:$4</definedName>
    <definedName name="_xlnm.Print_Titles" localSheetId="12">'12智慧城市'!$3:$4</definedName>
    <definedName name="_xlnm.Print_Titles" localSheetId="13">'13公共服务'!$3:$4</definedName>
    <definedName name="_xlnm.Print_Titles" localSheetId="1">'1综合交通'!$3:$4</definedName>
    <definedName name="_xlnm.Print_Titles" localSheetId="2">'2市政公用'!$3:$4</definedName>
    <definedName name="_xlnm.Print_Titles" localSheetId="3">'3防洪工程'!$3:$4</definedName>
    <definedName name="_xlnm.Print_Titles" localSheetId="4">'4土地整理'!$3:$4</definedName>
    <definedName name="_xlnm.Print_Titles" localSheetId="5">'5园区基础设施'!$3:$4</definedName>
    <definedName name="_xlnm.Print_Titles" localSheetId="6">'6文旅体'!$3:$4</definedName>
    <definedName name="_xlnm.Print_Titles" localSheetId="7">'7园林绿化'!$3:$4</definedName>
    <definedName name="_xlnm.Print_Titles" localSheetId="8">'8环境治理'!$3:$4</definedName>
    <definedName name="_xlnm.Print_Titles" localSheetId="9">'9大健康'!$3:$4</definedName>
  </definedNames>
  <calcPr calcId="144525"/>
</workbook>
</file>

<file path=xl/sharedStrings.xml><?xml version="1.0" encoding="utf-8"?>
<sst xmlns="http://schemas.openxmlformats.org/spreadsheetml/2006/main" count="2470" uniqueCount="976">
  <si>
    <r>
      <rPr>
        <sz val="18"/>
        <color theme="1"/>
        <rFont val="方正黑体_GBK"/>
        <charset val="134"/>
      </rPr>
      <t>附件</t>
    </r>
    <r>
      <rPr>
        <sz val="18"/>
        <color theme="1"/>
        <rFont val="Times New Roman"/>
        <charset val="134"/>
      </rPr>
      <t>1</t>
    </r>
  </si>
  <si>
    <r>
      <rPr>
        <sz val="20"/>
        <color theme="1"/>
        <rFont val="方正小标宋简体"/>
        <charset val="134"/>
      </rPr>
      <t>柳州市</t>
    </r>
    <r>
      <rPr>
        <sz val="20"/>
        <color theme="1"/>
        <rFont val="Times New Roman"/>
        <charset val="134"/>
      </rPr>
      <t>2023</t>
    </r>
    <r>
      <rPr>
        <sz val="20"/>
        <color theme="1"/>
        <rFont val="方正小标宋简体"/>
        <charset val="134"/>
      </rPr>
      <t>年城市建设计划汇总表</t>
    </r>
  </si>
  <si>
    <r>
      <rPr>
        <sz val="12"/>
        <color theme="1"/>
        <rFont val="宋体"/>
        <charset val="134"/>
      </rPr>
      <t>单位：万元</t>
    </r>
  </si>
  <si>
    <r>
      <rPr>
        <sz val="14"/>
        <color theme="1"/>
        <rFont val="方正黑体_GBK"/>
        <charset val="134"/>
      </rPr>
      <t>序号</t>
    </r>
  </si>
  <si>
    <r>
      <rPr>
        <sz val="14"/>
        <color theme="1"/>
        <rFont val="方正黑体_GBK"/>
        <charset val="134"/>
      </rPr>
      <t>项目名称</t>
    </r>
  </si>
  <si>
    <r>
      <rPr>
        <sz val="14"/>
        <color theme="1"/>
        <rFont val="方正黑体_GBK"/>
        <charset val="134"/>
      </rPr>
      <t>页码</t>
    </r>
  </si>
  <si>
    <r>
      <rPr>
        <sz val="14"/>
        <color theme="1"/>
        <rFont val="方正黑体_GBK"/>
        <charset val="134"/>
      </rPr>
      <t>项目个数</t>
    </r>
  </si>
  <si>
    <r>
      <rPr>
        <sz val="14"/>
        <color theme="1"/>
        <rFont val="方正黑体_GBK"/>
        <charset val="134"/>
      </rPr>
      <t>总投资</t>
    </r>
  </si>
  <si>
    <r>
      <t>2023</t>
    </r>
    <r>
      <rPr>
        <sz val="14"/>
        <color theme="1"/>
        <rFont val="方正黑体_GBK"/>
        <charset val="134"/>
      </rPr>
      <t>年计划投资</t>
    </r>
  </si>
  <si>
    <r>
      <rPr>
        <sz val="14"/>
        <color theme="1"/>
        <rFont val="方正黑体_GBK"/>
        <charset val="134"/>
      </rPr>
      <t>建设性质</t>
    </r>
  </si>
  <si>
    <r>
      <t>2023</t>
    </r>
    <r>
      <rPr>
        <sz val="14"/>
        <color theme="1"/>
        <rFont val="方正黑体_GBK"/>
        <charset val="134"/>
      </rPr>
      <t>年计划投资构成</t>
    </r>
  </si>
  <si>
    <r>
      <rPr>
        <sz val="14"/>
        <color theme="1"/>
        <rFont val="方正黑体_GBK"/>
        <charset val="134"/>
      </rPr>
      <t>新建</t>
    </r>
  </si>
  <si>
    <r>
      <rPr>
        <sz val="14"/>
        <color theme="1"/>
        <rFont val="方正黑体_GBK"/>
        <charset val="134"/>
      </rPr>
      <t>续建</t>
    </r>
  </si>
  <si>
    <r>
      <rPr>
        <sz val="14"/>
        <color theme="1"/>
        <rFont val="方正黑体_GBK"/>
        <charset val="134"/>
      </rPr>
      <t>竣工</t>
    </r>
  </si>
  <si>
    <r>
      <rPr>
        <sz val="14"/>
        <color theme="1"/>
        <rFont val="方正黑体_GBK"/>
        <charset val="134"/>
      </rPr>
      <t>市财政</t>
    </r>
  </si>
  <si>
    <r>
      <rPr>
        <sz val="14"/>
        <color theme="1"/>
        <rFont val="方正黑体_GBK"/>
        <charset val="134"/>
      </rPr>
      <t>城区财政</t>
    </r>
  </si>
  <si>
    <r>
      <rPr>
        <sz val="14"/>
        <color theme="1"/>
        <rFont val="方正黑体_GBK"/>
        <charset val="134"/>
      </rPr>
      <t>上级资金</t>
    </r>
  </si>
  <si>
    <r>
      <rPr>
        <sz val="14"/>
        <color theme="1"/>
        <rFont val="方正黑体_GBK"/>
        <charset val="134"/>
      </rPr>
      <t>其他资金</t>
    </r>
  </si>
  <si>
    <r>
      <rPr>
        <sz val="14"/>
        <color theme="1"/>
        <rFont val="宋体"/>
        <charset val="134"/>
      </rPr>
      <t>合计</t>
    </r>
  </si>
  <si>
    <r>
      <rPr>
        <sz val="14"/>
        <color theme="1"/>
        <rFont val="宋体"/>
        <charset val="134"/>
      </rPr>
      <t>一</t>
    </r>
  </si>
  <si>
    <r>
      <rPr>
        <sz val="14"/>
        <color theme="1"/>
        <rFont val="宋体"/>
        <charset val="134"/>
      </rPr>
      <t>基础设施</t>
    </r>
  </si>
  <si>
    <r>
      <rPr>
        <sz val="14"/>
        <color theme="1"/>
        <rFont val="宋体"/>
        <charset val="134"/>
      </rPr>
      <t>综合交通</t>
    </r>
  </si>
  <si>
    <t>2</t>
  </si>
  <si>
    <r>
      <rPr>
        <sz val="14"/>
        <color theme="1"/>
        <rFont val="宋体"/>
        <charset val="134"/>
      </rPr>
      <t>市政公用</t>
    </r>
  </si>
  <si>
    <t>3-5</t>
  </si>
  <si>
    <r>
      <rPr>
        <sz val="14"/>
        <color theme="1"/>
        <rFont val="宋体"/>
        <charset val="134"/>
      </rPr>
      <t>防洪工程</t>
    </r>
  </si>
  <si>
    <t>6</t>
  </si>
  <si>
    <r>
      <rPr>
        <sz val="14"/>
        <color theme="1"/>
        <rFont val="宋体"/>
        <charset val="134"/>
      </rPr>
      <t>二</t>
    </r>
  </si>
  <si>
    <r>
      <rPr>
        <sz val="14"/>
        <color theme="1"/>
        <rFont val="宋体"/>
        <charset val="134"/>
      </rPr>
      <t>产业发展</t>
    </r>
  </si>
  <si>
    <r>
      <rPr>
        <sz val="14"/>
        <color theme="1"/>
        <rFont val="宋体"/>
        <charset val="134"/>
      </rPr>
      <t>土地整理</t>
    </r>
  </si>
  <si>
    <t>7</t>
  </si>
  <si>
    <r>
      <rPr>
        <sz val="14"/>
        <color theme="1"/>
        <rFont val="宋体"/>
        <charset val="134"/>
      </rPr>
      <t>园区基础设施</t>
    </r>
  </si>
  <si>
    <t>8-10</t>
  </si>
  <si>
    <r>
      <rPr>
        <sz val="14"/>
        <color theme="1"/>
        <rFont val="宋体"/>
        <charset val="134"/>
      </rPr>
      <t>文化体育旅游</t>
    </r>
  </si>
  <si>
    <t>11</t>
  </si>
  <si>
    <r>
      <rPr>
        <sz val="14"/>
        <color theme="1"/>
        <rFont val="宋体"/>
        <charset val="134"/>
      </rPr>
      <t>三</t>
    </r>
  </si>
  <si>
    <r>
      <rPr>
        <sz val="14"/>
        <color theme="1"/>
        <rFont val="宋体"/>
        <charset val="134"/>
      </rPr>
      <t>生态环保</t>
    </r>
  </si>
  <si>
    <r>
      <rPr>
        <sz val="14"/>
        <color theme="1"/>
        <rFont val="宋体"/>
        <charset val="134"/>
      </rPr>
      <t>园林绿化</t>
    </r>
  </si>
  <si>
    <t>12</t>
  </si>
  <si>
    <r>
      <rPr>
        <sz val="14"/>
        <color theme="1"/>
        <rFont val="宋体"/>
        <charset val="134"/>
      </rPr>
      <t>环境治理</t>
    </r>
  </si>
  <si>
    <t>13-14</t>
  </si>
  <si>
    <r>
      <rPr>
        <sz val="14"/>
        <color theme="1"/>
        <rFont val="宋体"/>
        <charset val="134"/>
      </rPr>
      <t>四</t>
    </r>
  </si>
  <si>
    <r>
      <rPr>
        <sz val="14"/>
        <color theme="1"/>
        <rFont val="宋体"/>
        <charset val="134"/>
      </rPr>
      <t>民生保障</t>
    </r>
  </si>
  <si>
    <r>
      <rPr>
        <sz val="14"/>
        <color theme="1"/>
        <rFont val="宋体"/>
        <charset val="134"/>
      </rPr>
      <t>大健康</t>
    </r>
  </si>
  <si>
    <t>15-17</t>
  </si>
  <si>
    <r>
      <rPr>
        <sz val="14"/>
        <color theme="1"/>
        <rFont val="宋体"/>
        <charset val="134"/>
      </rPr>
      <t>教育基建</t>
    </r>
  </si>
  <si>
    <t>18-19</t>
  </si>
  <si>
    <r>
      <rPr>
        <sz val="14"/>
        <color theme="1"/>
        <rFont val="宋体"/>
        <charset val="134"/>
      </rPr>
      <t>安居工程</t>
    </r>
  </si>
  <si>
    <t>20-22</t>
  </si>
  <si>
    <r>
      <rPr>
        <sz val="14"/>
        <color theme="1"/>
        <rFont val="宋体"/>
        <charset val="134"/>
      </rPr>
      <t>五</t>
    </r>
  </si>
  <si>
    <r>
      <rPr>
        <sz val="14"/>
        <color theme="1"/>
        <rFont val="宋体"/>
        <charset val="134"/>
      </rPr>
      <t>社会管理</t>
    </r>
  </si>
  <si>
    <r>
      <rPr>
        <sz val="14"/>
        <color theme="1"/>
        <rFont val="宋体"/>
        <charset val="134"/>
      </rPr>
      <t>智慧城市</t>
    </r>
  </si>
  <si>
    <t>23-25</t>
  </si>
  <si>
    <r>
      <rPr>
        <sz val="14"/>
        <color theme="1"/>
        <rFont val="宋体"/>
        <charset val="134"/>
      </rPr>
      <t>公共服务设施</t>
    </r>
  </si>
  <si>
    <t>26-29</t>
  </si>
  <si>
    <r>
      <rPr>
        <sz val="14"/>
        <color theme="1"/>
        <rFont val="宋体"/>
        <charset val="134"/>
      </rPr>
      <t>应急储备</t>
    </r>
  </si>
  <si>
    <t>柳州市2023年综合交通专项建设计划表</t>
  </si>
  <si>
    <t>单位：万元</t>
  </si>
  <si>
    <t>序号</t>
  </si>
  <si>
    <t>项目名称</t>
  </si>
  <si>
    <t>建设性质</t>
  </si>
  <si>
    <t>项目业主</t>
  </si>
  <si>
    <t>责任单位</t>
  </si>
  <si>
    <t>项目地址</t>
  </si>
  <si>
    <t>建设规模及内容</t>
  </si>
  <si>
    <t>总投资</t>
  </si>
  <si>
    <t>累计完成投资</t>
  </si>
  <si>
    <t>2023年
计划投资</t>
  </si>
  <si>
    <t>2023年计划投资构成</t>
  </si>
  <si>
    <t>计划开竣工时间</t>
  </si>
  <si>
    <t>2023年建设目标</t>
  </si>
  <si>
    <t>市财政</t>
  </si>
  <si>
    <t>城区财政</t>
  </si>
  <si>
    <t>上级资金</t>
  </si>
  <si>
    <t>其他资金</t>
  </si>
  <si>
    <t>合计</t>
  </si>
  <si>
    <t>一</t>
  </si>
  <si>
    <t>公路</t>
  </si>
  <si>
    <t>二</t>
  </si>
  <si>
    <t>水运</t>
  </si>
  <si>
    <t>三</t>
  </si>
  <si>
    <t>公交场站</t>
  </si>
  <si>
    <t>新建</t>
  </si>
  <si>
    <t>续建</t>
  </si>
  <si>
    <t>一、公路</t>
  </si>
  <si>
    <t>融安至从江高速公路二期工程（安太至洞头（黔桂界）段）</t>
  </si>
  <si>
    <t>市城建集团</t>
  </si>
  <si>
    <t>市交通运输局
融水县政府</t>
  </si>
  <si>
    <t>融水县</t>
  </si>
  <si>
    <t>高速公路，主线全长约17公里。</t>
  </si>
  <si>
    <t>2023-2025</t>
  </si>
  <si>
    <t>开工建设。</t>
  </si>
  <si>
    <t>融安至从江高速公路一期工程（融安至安太段）</t>
  </si>
  <si>
    <t>国冶路桥投资发展有限公司</t>
  </si>
  <si>
    <t>市交通运输局
融安县政府
融水县政府</t>
  </si>
  <si>
    <t>融安县
融水县</t>
  </si>
  <si>
    <t>全长43千米，双向四车道，设计速度100千米/小时。</t>
  </si>
  <si>
    <t>2019-2024</t>
  </si>
  <si>
    <t>路基、桥梁、隧道土建部分完成100%，房建完成25%。</t>
  </si>
  <si>
    <t>二、水运</t>
  </si>
  <si>
    <t>梅林航电枢纽工程</t>
  </si>
  <si>
    <t>市龙溪公司</t>
  </si>
  <si>
    <t>市交通运输局
三江县政府</t>
  </si>
  <si>
    <t>三江县</t>
  </si>
  <si>
    <t>正常蓄水位为176米，水库总库容为2.106亿立方米,Ⅲ级航道，船闸按通航1000吨级单船设计，电站装机容量为4.2万千瓦。</t>
  </si>
  <si>
    <t>2023-2026</t>
  </si>
  <si>
    <t>三、公交场站</t>
  </si>
  <si>
    <t>古亭山公交停保场</t>
  </si>
  <si>
    <t>市轨道集团</t>
  </si>
  <si>
    <t>阳和新区管委
市交通运输局</t>
  </si>
  <si>
    <t>阳和新区</t>
  </si>
  <si>
    <t>占地面积28921平方米，总建筑面积12982平方米，主要建设内容包括汽车停车坪、检修用房、业务用房、配套用房、道路、绿化等。</t>
  </si>
  <si>
    <t>2021-2024</t>
  </si>
  <si>
    <t>完成工程量80%。</t>
  </si>
  <si>
    <t>柳州市2023年市政公用基础设施专项建设计划表</t>
  </si>
  <si>
    <t>累计完成
投资</t>
  </si>
  <si>
    <t>是否属于2017年城建计划项目结转</t>
  </si>
  <si>
    <t>市政道路</t>
  </si>
  <si>
    <t>桥梁、下穿通道等</t>
  </si>
  <si>
    <t>地下综合管廊</t>
  </si>
  <si>
    <t>四</t>
  </si>
  <si>
    <t>供水工程</t>
  </si>
  <si>
    <t>五</t>
  </si>
  <si>
    <t>排水工程</t>
  </si>
  <si>
    <t>六</t>
  </si>
  <si>
    <t>污水工程</t>
  </si>
  <si>
    <t>竣工</t>
  </si>
  <si>
    <t>一、市政道路</t>
  </si>
  <si>
    <t>跃进路116号支路工程</t>
  </si>
  <si>
    <t>柳北区新中企</t>
  </si>
  <si>
    <t>柳北区政府
市住房城乡建设局</t>
  </si>
  <si>
    <t>柳北区</t>
  </si>
  <si>
    <t>全长3330米，红线宽15米。</t>
  </si>
  <si>
    <t>2023-2024</t>
  </si>
  <si>
    <t>万科城白露锦苑地块西北侧道路</t>
  </si>
  <si>
    <t>全长381米，红线宽18米。</t>
  </si>
  <si>
    <t>鹧鸪江凤凰巷龙光玖悦湾周边路网工程</t>
  </si>
  <si>
    <t>共包含3条道路，全长721米，红线宽度12-30米。</t>
  </si>
  <si>
    <t>雀儿山路工程</t>
  </si>
  <si>
    <t>市住房城乡建设局
柳北区政府</t>
  </si>
  <si>
    <t>全长1330米，红线宽度30米。</t>
  </si>
  <si>
    <t>白露大道东段工程</t>
  </si>
  <si>
    <t>柳北区住建局</t>
  </si>
  <si>
    <t>全长3.3千米，红线宽度36-40米。</t>
  </si>
  <si>
    <t>航二路至银桐路工程</t>
  </si>
  <si>
    <t>市住房城乡建设局
鱼峰区政府
柳南区政府</t>
  </si>
  <si>
    <t>鱼峰区
柳南区</t>
  </si>
  <si>
    <t>全长约3.7千米，红线宽度28米。</t>
  </si>
  <si>
    <t>2022-2025</t>
  </si>
  <si>
    <t>柳州市滨江路南段工程（一期）</t>
  </si>
  <si>
    <t>市投控集团</t>
  </si>
  <si>
    <t>北部新区管委
市住房城乡建设局</t>
  </si>
  <si>
    <t>北部新区</t>
  </si>
  <si>
    <t>全长5314.6米，红线宽度为24-56米</t>
  </si>
  <si>
    <t>新民族高中周边路网工程</t>
  </si>
  <si>
    <t>市住房城乡建设局
鱼峰区政府</t>
  </si>
  <si>
    <t>鱼峰区</t>
  </si>
  <si>
    <t>共包含4条道路，全长3.1千米，红线宽度15-28米。</t>
  </si>
  <si>
    <t>完成工程量的60%。</t>
  </si>
  <si>
    <t>粮库路网道路工程</t>
  </si>
  <si>
    <t>共包含3条道路，全长约2.2千米，红线宽度18-35米。</t>
  </si>
  <si>
    <t>2020-2024</t>
  </si>
  <si>
    <t>完成工程量的80%。其他资金来源为上年度财政结转资金。</t>
  </si>
  <si>
    <t>中梁百悦首府周边道路（一期）</t>
  </si>
  <si>
    <t>市住房城乡建设局
柳南区政府</t>
  </si>
  <si>
    <t>柳南区</t>
  </si>
  <si>
    <t>共包含2条道路，全长950米，红线宽度16-24米。</t>
  </si>
  <si>
    <t>完成工程量的40%。其他资金来源为上年度财政结转资金。</t>
  </si>
  <si>
    <t>融创江南林语周边道路</t>
  </si>
  <si>
    <t>全长826米，红线宽度12米。</t>
  </si>
  <si>
    <t>2022-2024</t>
  </si>
  <si>
    <t>完成工程量的30%。其他资金来源为上年度财政结转资金。</t>
  </si>
  <si>
    <t>白沙堤后路延长线（凤凰岭大桥-鹧鸪江大桥）</t>
  </si>
  <si>
    <t>市住房城乡建设局            柳北区政府</t>
  </si>
  <si>
    <t>全长2581米，红线宽度12米-25米。</t>
  </si>
  <si>
    <t>金科天宸周边规划道路</t>
  </si>
  <si>
    <t>共包含3条道路，全长0.76千米，红线宽度15米。</t>
  </si>
  <si>
    <t>完成工程量的60%。其他资金来源为上年度财政结转资金。</t>
  </si>
  <si>
    <t>瑞龙路南段西侧规划道路</t>
  </si>
  <si>
    <t>市土地交易储备中心</t>
  </si>
  <si>
    <t>全长792米，红线宽度53米。</t>
  </si>
  <si>
    <t>完成工程量的40%。</t>
  </si>
  <si>
    <t>河西物流园周边路网（工人医院新院周边道路项目）</t>
  </si>
  <si>
    <t>市土地交易储备中心
市中房公司</t>
  </si>
  <si>
    <t>全长2.5千米，红线宽度25米。</t>
  </si>
  <si>
    <t>2018-2024</t>
  </si>
  <si>
    <t>完成工程量的85%。</t>
  </si>
  <si>
    <t>柳南区西鹅路西侧安置回建地配套基础设施工程</t>
  </si>
  <si>
    <t>共包含28条小区内部道路，全长0.7千米，红线宽度40米；室外水电及配套公建工程，720户住宅基础工程。</t>
  </si>
  <si>
    <t>完成工程量的45%。</t>
  </si>
  <si>
    <t>祥鹅佳苑南侧道路项目</t>
  </si>
  <si>
    <t>全长0.5千米，红线宽度40米。</t>
  </si>
  <si>
    <t>完成工程量的30%。</t>
  </si>
  <si>
    <t>祥鹅佳苑小区西侧道路项目</t>
  </si>
  <si>
    <t>全长0.4千米，红线宽度24米。</t>
  </si>
  <si>
    <t>完成工程量的20%。</t>
  </si>
  <si>
    <t>钱隆御景 104号地块道路工程</t>
  </si>
  <si>
    <t>全长130米，红线宽度15米。</t>
  </si>
  <si>
    <t>2022-2023</t>
  </si>
  <si>
    <t>竣工。</t>
  </si>
  <si>
    <t>谷埠北路改造工程</t>
  </si>
  <si>
    <t>全长280米。</t>
  </si>
  <si>
    <t>竣工。其他资金来源为上年度财政结转资金。</t>
  </si>
  <si>
    <t>水南片区规划路（鱼峰区法院至炮团路与西江路交叉口）</t>
  </si>
  <si>
    <t>全长855米，红线宽度24米。</t>
  </si>
  <si>
    <t>2021-2023</t>
  </si>
  <si>
    <t>建发磐龙府北侧道路</t>
  </si>
  <si>
    <t>市住房城乡建设局
城中区政府</t>
  </si>
  <si>
    <t>城中区</t>
  </si>
  <si>
    <t>全长800米，红线宽度20米。</t>
  </si>
  <si>
    <t>龙潭医院新院周边道路工程</t>
  </si>
  <si>
    <t>全长1150米，红线宽度20米。</t>
  </si>
  <si>
    <t>新时代商业港周边规划道路</t>
  </si>
  <si>
    <t>共包含2条道路，大同巷东段长380米，红线宽度15米；大同巷至文笔路红阳路口路段长230米，红线宽度22米。</t>
  </si>
  <si>
    <t>2020-2023</t>
  </si>
  <si>
    <t>荣军片区规划路(荣新路至茅山路)</t>
  </si>
  <si>
    <t>全长300米，红线宽度12米。</t>
  </si>
  <si>
    <t>联发君悦华庭西侧规划道路</t>
  </si>
  <si>
    <t>柳南区住建局</t>
  </si>
  <si>
    <t>全长221.5米，红线宽度15米。</t>
  </si>
  <si>
    <t>2023-2023</t>
  </si>
  <si>
    <t>航银路幼儿园周边道路</t>
  </si>
  <si>
    <t>全长319米,红线宽度18米。</t>
  </si>
  <si>
    <t>凤凰岭大桥周边夜景灯光工程</t>
  </si>
  <si>
    <t>建设柳江沿岸从凤凰岭大桥到鹧鸪江大桥段2千米夜景照明工程。</t>
  </si>
  <si>
    <t>二、桥梁、下穿通道等</t>
  </si>
  <si>
    <t>白云大桥</t>
  </si>
  <si>
    <t>市龙翔集团</t>
  </si>
  <si>
    <t>市住房城乡建设局
鱼峰区政府
阳和新区管委</t>
  </si>
  <si>
    <t>鱼峰区
阳和新区</t>
  </si>
  <si>
    <t>西起白云路，横跨柳江，东至阳和大道与阳和中路交叉口，主线道路全长2028米。</t>
  </si>
  <si>
    <t>2021-2025</t>
  </si>
  <si>
    <t>三、地下综合管廊</t>
  </si>
  <si>
    <t>柳东新区地下综合管廊建设项目（一期）</t>
  </si>
  <si>
    <t>市东城集团</t>
  </si>
  <si>
    <t>柳东新区管委 
市住房城乡建设局</t>
  </si>
  <si>
    <t>柳东新区</t>
  </si>
  <si>
    <t>全长20.8千米，包括纵二路、纵四路、纵四路、纵六路、纵十路、横十路、纵十一路、横三路、横七路管廊等。</t>
  </si>
  <si>
    <t>2016-2024</t>
  </si>
  <si>
    <t>静兰片区地下综合管廊建设项目</t>
  </si>
  <si>
    <t>全长4.8公里，入廊管线包含给水管线、电力管线、通信管线等。</t>
  </si>
  <si>
    <t>静兰片区地下综合管廊桂柳路段完成70%。</t>
  </si>
  <si>
    <t>四、供水工程</t>
  </si>
  <si>
    <t>柳西水厂三期工程</t>
  </si>
  <si>
    <t>市水务集团</t>
  </si>
  <si>
    <t>市住房城乡建设局</t>
  </si>
  <si>
    <t>扩建净水厂净水工程（规模20万立方米/日）、污泥处理工程（规模50万立方米/日）及取水工程改造（规模20万立方米/日）。</t>
  </si>
  <si>
    <t>完成工程量的50%。</t>
  </si>
  <si>
    <t>五、排水工程</t>
  </si>
  <si>
    <t>瑞龙路荣和公园里周边区域内涝整治工程</t>
  </si>
  <si>
    <t>新建排水管约720米，污水管约400米。</t>
  </si>
  <si>
    <t>六、污水工程</t>
  </si>
  <si>
    <t>柳州市洛埠镇污水提升泵站及配套管网工程</t>
  </si>
  <si>
    <t>市污水公司</t>
  </si>
  <si>
    <t>市住房城乡建设局
柳东新区管委</t>
  </si>
  <si>
    <t>新建规模为0.3万立方米/日的污水提升泵站一座，配套污水管网2.9公里。</t>
  </si>
  <si>
    <t>水环境治理项目</t>
  </si>
  <si>
    <t>新增污水处理能力6.5万立方米/日，提标改造规模70.5万立方米/日，新增污泥处置能力300立方米/日，新建污水管网3公里，污水提升泵站1座。</t>
  </si>
  <si>
    <t>续建阳和污水处理厂深度处理工程，开工建设中欧产业园污水泵站。</t>
  </si>
  <si>
    <t>新柳南屠宰厂污水管网工程</t>
  </si>
  <si>
    <t>柳南区住房城乡建设局</t>
  </si>
  <si>
    <t>柳南区政府
市住房城乡建设局</t>
  </si>
  <si>
    <t>污水提升泵房1座，压力出水管总长约1400米，重力污水管总长约660米。</t>
  </si>
  <si>
    <t>柳州市竹鹅溪南支污水泵站及配套管网工程</t>
  </si>
  <si>
    <t>新建规模为10万立方米/日的污水提升泵站一座，配套污水管网4.4公里。</t>
  </si>
  <si>
    <t>柳州市2023年防洪工程专项建设计划表</t>
  </si>
  <si>
    <r>
      <rPr>
        <b/>
        <sz val="12"/>
        <rFont val="宋体"/>
        <charset val="134"/>
      </rPr>
      <t>单位：</t>
    </r>
    <r>
      <rPr>
        <b/>
        <sz val="12"/>
        <rFont val="Times New Roman"/>
        <charset val="134"/>
      </rPr>
      <t xml:space="preserve"> </t>
    </r>
    <r>
      <rPr>
        <b/>
        <sz val="12"/>
        <rFont val="黑体"/>
        <charset val="134"/>
      </rPr>
      <t>万元</t>
    </r>
  </si>
  <si>
    <t>结算</t>
  </si>
  <si>
    <t>柳州市14座防洪排涝泵站高压设备改造工程</t>
  </si>
  <si>
    <t>市防排处</t>
  </si>
  <si>
    <t>市水利局</t>
  </si>
  <si>
    <t>市区</t>
  </si>
  <si>
    <t>更换泵站高压开关柜、变压器等设备及配套设施，提高设备可靠性。</t>
  </si>
  <si>
    <t>柳州市防洪堤预留缺口封堵及除险修复工程</t>
  </si>
  <si>
    <t>对11段已建堤防因历史原因预留缺口进行封堵，对破损、变形、错缝、开裂等情况进行除险修复。</t>
  </si>
  <si>
    <t>广西柳江防洪控制性工程洋溪水利枢纽</t>
  </si>
  <si>
    <t>枢纽主要建筑物有非溢流重力坝、坝后式电站、泄洪建筑物、通航建筑物等。水库正常蓄水位163米，总库容8.5亿立方米，防洪库容7.8亿立方米；电站装机容量10万千瓦。</t>
  </si>
  <si>
    <t>2023-2028</t>
  </si>
  <si>
    <t>开展主体工程建设及建设征地移民安置等工作。</t>
  </si>
  <si>
    <t>柳州市防洪工程河西堤竹鹅溪泵站扩容改造工程</t>
  </si>
  <si>
    <t>增加竹鹅溪泵站抽排能力，更换9台水泵及附属设备。</t>
  </si>
  <si>
    <t>柳州市化纤厂泵站管理房异地回建工程</t>
  </si>
  <si>
    <t>新建一栋3层框架结构泵站管理房，建筑面积约为921.4米，并新建停车场等厂区附属设施。</t>
  </si>
  <si>
    <t>广西主要支流柳江柳州市城区河段治理工程阳和堤柳州市配套工程</t>
  </si>
  <si>
    <t>建设高水高排涵；增加仓库、控制中心、供水工程、供电工程、自动化工程、征地拆迁标准补差等。</t>
  </si>
  <si>
    <t>2018-2023</t>
  </si>
  <si>
    <t>防洪工程竣工结尾款项目</t>
  </si>
  <si>
    <t>1、广西主要支流柳江柳州市城区河段治理工程白露堤柳州市配套560万；2、广西主要支流柳江柳州市城区河段治理工程官塘堤上段柳州市配套工程550万；3、柳州市防洪工程白沙堤回龙冲防洪排涝闸及泵站电气自动化改造工程400万；4、柳州市防洪工程柳州饭店堤上段永久封堵工程80万；5、柳州市城区防洪工程重点堤段应急封堵工程80万；6、柳州市防洪工程莲花泵站改造工程80万；7、柳州市防洪工程静兰桥下泵站自排涵出口段及岸坡加固防护工程50万。</t>
  </si>
  <si>
    <t>工程尾款结算。</t>
  </si>
  <si>
    <t>柳州市2023年土地整理专项建设计划表</t>
  </si>
  <si>
    <t>广西柳工机械股份有限公司（河西路26号）</t>
  </si>
  <si>
    <t>市自然资源和规划局</t>
  </si>
  <si>
    <t>项目用地面积约106亩，实施收储。</t>
  </si>
  <si>
    <t>实施收储。</t>
  </si>
  <si>
    <t>东外环路北段北侧土地一级整理项目二期</t>
  </si>
  <si>
    <t>项目用地面积约91亩，开展征地拆迁。</t>
  </si>
  <si>
    <t>开展前期手续。</t>
  </si>
  <si>
    <t>香兰北片区柳钢镀锌板北面土地一级整理项目二期</t>
  </si>
  <si>
    <t>项目用地面积约20亩，开展征地拆迁。</t>
  </si>
  <si>
    <t>白露大道东段北侧土地一级整理项目九期</t>
  </si>
  <si>
    <t>项目用地面积约40亩，开展征地拆迁。</t>
  </si>
  <si>
    <t>白露大道东段北侧土地一级整理项目十期</t>
  </si>
  <si>
    <t>历年城市建设计划土地一级整理项目</t>
  </si>
  <si>
    <t>各城区政府
各直属公司</t>
  </si>
  <si>
    <t>各城区
各新区</t>
  </si>
  <si>
    <t>列入2017年、2018年、2019年、2020年、2021年和2022年城市建设计划的土地一级整理项目，主要包括湘桂线东侧黄土村土地一级整理项目、北外环路南侧、柳太路东侧潭中西路北侧、阳和大道西侧等531个土地整理项目。</t>
  </si>
  <si>
    <t>2017-2025</t>
  </si>
  <si>
    <t>实施土地整理。</t>
  </si>
  <si>
    <t>柳州市2023年园区基础设施专项建设计划表</t>
  </si>
  <si>
    <t>园区道路</t>
  </si>
  <si>
    <t>其他配套</t>
  </si>
  <si>
    <t>一、园区道路</t>
  </si>
  <si>
    <t>马厂东路工程</t>
  </si>
  <si>
    <t>市工业和信息化局
柳北区政府</t>
  </si>
  <si>
    <t>全长约2000米，红线宽度50米。</t>
  </si>
  <si>
    <t>完成工程量的10%。</t>
  </si>
  <si>
    <t>车园纵十路</t>
  </si>
  <si>
    <t>柳东新区管委会
市工业和信息化局</t>
  </si>
  <si>
    <t>全长1489米，红线宽度22米。</t>
  </si>
  <si>
    <t>道路建设，完成工程量的40%。</t>
  </si>
  <si>
    <t>中欧纵一路</t>
  </si>
  <si>
    <t>全长2420米，红线宽度54米。</t>
  </si>
  <si>
    <t>道路建设，完成工程量的45%。</t>
  </si>
  <si>
    <t>柳州市柳东新区中欧产业园纵七路</t>
  </si>
  <si>
    <t>全长1437米，红线宽度22米。</t>
  </si>
  <si>
    <t>道路建设，完成工程量的70%。</t>
  </si>
  <si>
    <t>柳州市柳东新区中欧产业园横九路工程</t>
  </si>
  <si>
    <t>全长4200米，红线宽度38米。</t>
  </si>
  <si>
    <t>基本完工。</t>
  </si>
  <si>
    <t>中欧纵十一路</t>
  </si>
  <si>
    <t>全长3443米，红线宽度70米。</t>
  </si>
  <si>
    <t>满贡路（原称中欧横二路）</t>
  </si>
  <si>
    <t>全长805米，红线宽度22米。</t>
  </si>
  <si>
    <t>满榄路（原称中欧横四路）</t>
  </si>
  <si>
    <t>全长1138米，红线宽度22米。</t>
  </si>
  <si>
    <t>秀水横四路</t>
  </si>
  <si>
    <t>全长1536米，红线宽度54米。</t>
  </si>
  <si>
    <t>秀水横六路</t>
  </si>
  <si>
    <t>全长1660米，红线宽度54米。</t>
  </si>
  <si>
    <t>柳州市柳东新区木棉路（中欧产业园横一路）</t>
  </si>
  <si>
    <t>全长1649米，红线宽度54米。</t>
  </si>
  <si>
    <t>柳南汽车物流及零部件仓储产业园规划道路工程</t>
  </si>
  <si>
    <t>市工业和信息化局
柳南区政府</t>
  </si>
  <si>
    <t>包含8条道路，全长约6600米。</t>
  </si>
  <si>
    <t>河西物流园路网一期工程</t>
  </si>
  <si>
    <t>包含4条道路，总长约4412米，红线宽度26-36米.</t>
  </si>
  <si>
    <t>2015-2024</t>
  </si>
  <si>
    <t>完成道路建设。</t>
  </si>
  <si>
    <t>河西物流园路网二期工程</t>
  </si>
  <si>
    <t>包含2条道路，全长约4350米，红线宽度26-30米。</t>
  </si>
  <si>
    <t>道路开工建设，道路完成40%。</t>
  </si>
  <si>
    <t>下桃花片区路网工程</t>
  </si>
  <si>
    <t>包含4条道路，全长13990米。</t>
  </si>
  <si>
    <t>2017-2024</t>
  </si>
  <si>
    <t>中通快递广西桂北（柳州）智能科技电商快递产业园周边道路工程</t>
  </si>
  <si>
    <t>包含3条道路，全长约1300米。</t>
  </si>
  <si>
    <t>柳州市北外环西片区白露工业园路网工程（二期）</t>
  </si>
  <si>
    <t>共三条路，设计总长4499.352米。</t>
  </si>
  <si>
    <t>柳州市北外环西片区白露工业园路网工程（三期）</t>
  </si>
  <si>
    <t>共包含6条道路,全长约5.4千米，红线宽度25-50米。</t>
  </si>
  <si>
    <t>2020-2025</t>
  </si>
  <si>
    <t>柳江区新兴工业园都乐片区基础设施建设项目—西二路道路工程</t>
  </si>
  <si>
    <t>柳江城南投资公司</t>
  </si>
  <si>
    <t>柳江区政府
市工业和信息化局</t>
  </si>
  <si>
    <t>柳江区</t>
  </si>
  <si>
    <t>长737米，宽24米。</t>
  </si>
  <si>
    <t>完成工程量90%。</t>
  </si>
  <si>
    <t>柳江区新兴工业园都乐片区基础设施建设项目—都乐大道（二期）路道路工程（横一至西二路段）</t>
  </si>
  <si>
    <t>长237米。宽32米。</t>
  </si>
  <si>
    <t>柳江区新兴工业园柳石路东片区基础设施建设项目—横七路（西段）道路工程</t>
  </si>
  <si>
    <t>长800米，宽32米。</t>
  </si>
  <si>
    <t>完成工程量70%。</t>
  </si>
  <si>
    <t>柳江区新兴工业园柳石路东片区基础设施建设项目—横十路道路工程</t>
  </si>
  <si>
    <t>长750米，宽32米。</t>
  </si>
  <si>
    <t>新兴工业园四方片区基础设施建设项目—四方塘北三路道路工程</t>
  </si>
  <si>
    <t>长538米，宽24米。</t>
  </si>
  <si>
    <t>完成工程量50%。</t>
  </si>
  <si>
    <t>新兴工业园四方片区基础设施建设项目—新安西三路北段道路工程</t>
  </si>
  <si>
    <t>长1374米，宽36米</t>
  </si>
  <si>
    <t>西三路北段完成工程量50%。</t>
  </si>
  <si>
    <t>柳州市河表产业园基础设施工程</t>
  </si>
  <si>
    <t>市工业和信息化局
鱼峰区政府</t>
  </si>
  <si>
    <t>全长9070米，包含14条道路。</t>
  </si>
  <si>
    <t>完成总工程量30%。</t>
  </si>
  <si>
    <t>柳州市洛维工业集中区35号路工程</t>
  </si>
  <si>
    <t>全长435米，红线宽度24米。</t>
  </si>
  <si>
    <t>河表工业园基础设施项目横二路</t>
  </si>
  <si>
    <t>全长1000米，红线宽度24米。</t>
  </si>
  <si>
    <t>河表片区路网工程（一期）</t>
  </si>
  <si>
    <t>包含2条道路，全长约600米。</t>
  </si>
  <si>
    <t>2021—2023</t>
  </si>
  <si>
    <t>二、其他配套</t>
  </si>
  <si>
    <t>是</t>
  </si>
  <si>
    <t>黄土河白露工业园段水系连通工程</t>
  </si>
  <si>
    <t>柳北区政府
市工业和信息化局</t>
  </si>
  <si>
    <t>起点为柳钢B区动力设施下穿暗涵出口处，沿北外环路东侧，终点止于柳钢矿石物流园斜对面穿北外环路暗涵，总长425米。</t>
  </si>
  <si>
    <t>新能源汽车配套产业园A区</t>
  </si>
  <si>
    <t>柳东新区管委
市工业和信息化局</t>
  </si>
  <si>
    <t>总用地183亩，总建筑面积约16.10万平方米，包括产业配套用房面积约6000.00平方米、标准厂房面积约11.50万平方米、保障性住房面积约4.00万平方米。</t>
  </si>
  <si>
    <t>北部生态新区智能电网标准厂房（四期）</t>
  </si>
  <si>
    <t>北部新区管委
市工业和信息化局</t>
  </si>
  <si>
    <t>北部生态新区</t>
  </si>
  <si>
    <t>项目用地面积约81493.28平方米（约合122.3亩），总建筑面积约123635.82平方米。主要建设内容为新建标准厂房、设备用房、门卫室等。</t>
  </si>
  <si>
    <t>新能源汽车配套产业园B区</t>
  </si>
  <si>
    <t>总用地114.53亩，总建筑面积约3.03万平方米，包括产业配套用房面积约5234.96平方米、门卫休息室面积约179.98平方米、标准厂房面积约2.49万平方米。</t>
  </si>
  <si>
    <t>柳东新区智慧标准厂房B区升级改造</t>
  </si>
  <si>
    <t>原址净用地面积194.70亩，总建筑面积为13.77万平方米。本次升级改造不涉及新增用地，升级改造涉及12栋厂房墙体和部分厂房屋面。</t>
  </si>
  <si>
    <t>中国--东盟（柳州）旅游装备制造产业园旅游防护用地基地（四期）</t>
  </si>
  <si>
    <t>柳州市新北建设投资集团有限公司</t>
  </si>
  <si>
    <t>项目用地面积70.24亩，总建筑面积138181.75平方米，其中建设标准厂房97501.85平方米，配套建设保障性租赁住房13545.17平方米及其他配套设施27134.73平方米。</t>
  </si>
  <si>
    <t>主体工程完成40%。</t>
  </si>
  <si>
    <t>洛维、河表片区工业园区污水处理厂（一期）</t>
  </si>
  <si>
    <t>建设污水处理厂一座，规划总占地面积约54亩，污水处理规模近期20000立方米/日，远期50000立方米/日。</t>
  </si>
  <si>
    <t>完成工程量75%。</t>
  </si>
  <si>
    <t>河西高新区柳太路（绿柳路至白露大桥段）污水管网提升工程</t>
  </si>
  <si>
    <t>市工业和信息化局
市住房城乡建设局
柳南区政府</t>
  </si>
  <si>
    <t>设计d1200污水管沿柳太路自西向东敷设，设计起点接绿柳路已建d500污水管，设计终点为白露大桥西侧匝道现有d1200污水管，管道总长1084米。</t>
  </si>
  <si>
    <t>完成工程量75%。资金来源为上年度财政结转资金。</t>
  </si>
  <si>
    <t>河表片区标准厂房（一期）</t>
  </si>
  <si>
    <t>总建筑面积7.7万平方米。</t>
  </si>
  <si>
    <t>中德产业园标准厂房（一期）</t>
  </si>
  <si>
    <t>项目净用地面积159461平方米，总建筑面积约272544平方米。</t>
  </si>
  <si>
    <t>北部生态新区智能机器人标准厂房（二期）</t>
  </si>
  <si>
    <t>项目总占地面积约302亩，总建筑面积为383368平方米。</t>
  </si>
  <si>
    <t>北部生态新区智能电网标准厂房（三期）</t>
  </si>
  <si>
    <t>项目总用地面积约合180亩，总建筑面积约228114平方米。</t>
  </si>
  <si>
    <t>柳州市2023年文化体育旅游专项建设计划表</t>
  </si>
  <si>
    <t>文化旅游</t>
  </si>
  <si>
    <t>体育</t>
  </si>
  <si>
    <t>一、文化旅游</t>
  </si>
  <si>
    <t>柳州文化艺术中心供配电设备改造工程</t>
  </si>
  <si>
    <t>市艺术剧院</t>
  </si>
  <si>
    <t>市文化广电旅游局</t>
  </si>
  <si>
    <t>对配电房、冷冻机房及其管井、变配电工程及配电干线工程等进行改造。</t>
  </si>
  <si>
    <t>否</t>
  </si>
  <si>
    <t>住建局名城科：王振华、张龄，电话8851822。</t>
  </si>
  <si>
    <t>二、体育</t>
  </si>
  <si>
    <t>鱼峰区体育园</t>
  </si>
  <si>
    <t>鱼峰区政府
市体育局</t>
  </si>
  <si>
    <t>用地面积143亩。</t>
  </si>
  <si>
    <t>柳州市2023年园林绿化专项建设计划表</t>
  </si>
  <si>
    <t>单位： 万元</t>
  </si>
  <si>
    <t>2023年填平补齐</t>
  </si>
  <si>
    <t>市林业和园林局</t>
  </si>
  <si>
    <t>2023年填平补齐,对绿地内的安全隐患进行整改；以及创城期间解决绿地黄土露天、缺株断档等问题，美化城市；对急需建设的规划绿地进行建设。</t>
  </si>
  <si>
    <t>柳东新区官塘片滨江生态修复工程</t>
  </si>
  <si>
    <t>柳东新区管委
市林业和园林局</t>
  </si>
  <si>
    <t>绿化面积3210亩，包含景观工程及慢行系统工程、给排水系统、室外照明等工程。</t>
  </si>
  <si>
    <t>完成总工程量的70%。PPP项目</t>
  </si>
  <si>
    <t>柳州市柳宗元雕塑及文化墙浮雕维修保护工程</t>
  </si>
  <si>
    <t>市文物保护与考古研究中心</t>
  </si>
  <si>
    <t>对柳宗元雕像、楼梯、平台及山脚文化墙进行保护性维修。</t>
  </si>
  <si>
    <t>2021年柳南区、柳北区公共绿地</t>
  </si>
  <si>
    <t>市城市绿化维护管理处</t>
  </si>
  <si>
    <t>柳南区
柳北区</t>
  </si>
  <si>
    <t>对柳南区、柳北区5块公共绿地进行绿化建设，总建设面积约为26.4亩，修建园路铺装、休闲桌椅、健身器材等服务设施。</t>
  </si>
  <si>
    <t>2021年城市园林绿化改造提升工程</t>
  </si>
  <si>
    <t>对东堤游园破损存在安全隐患的木制护栏及木制铺装进行改造；对沿江路300余个凸起有安全隐患的人行道树池改造；对横漏山南面小山破损的登山道进行翻新修复；对4条市区主干道的绿化带喷淋系统新建或改造。</t>
  </si>
  <si>
    <t>瑞龙路文山路东北角小游园</t>
  </si>
  <si>
    <t>建设为带状游园，建设面积约30亩，修建园路铺装、休闲桌椅、健身器材等服务设施。</t>
  </si>
  <si>
    <t>2017-2021年花园城市及城建计划项目尾款、补缺口</t>
  </si>
  <si>
    <t>2017-2021年花园城市2.0及城建计划已完工项目尾款、补缺口。</t>
  </si>
  <si>
    <t>柳州市2023年环境治理专项建设计划表</t>
  </si>
  <si>
    <t>柳州市入河排污口规范化整治项目</t>
  </si>
  <si>
    <t>市生态环境局</t>
  </si>
  <si>
    <t>各城区</t>
  </si>
  <si>
    <t>对柳州市 75 个排污口进行规范化建设; 建设内容包括巴歇尔槽58个、建设排污口标志牌76个、视频监控56套、微型光谱水质监测仪12套、微型水站监测仪6套、监测点改造41处、智能监控平台1套、入河排污口核查1项。</t>
  </si>
  <si>
    <t>2023年公厕建设项目</t>
  </si>
  <si>
    <t>市环卫处</t>
  </si>
  <si>
    <t>市城管执法局</t>
  </si>
  <si>
    <t>完成2座公厕建设，每座公厕占地面积约100平方米，主要建设内容包括男女厕位、无障碍厕位、无障碍小便厕位、盥洗区、第三卫生间、亲子间/母婴间、工具间、管理间、环卫工人休息室、其他外接水电等配套设施。</t>
  </si>
  <si>
    <t>柳州市桂柳路生活垃圾转运站改扩建工程项目</t>
  </si>
  <si>
    <t>近期转运规模为600t/d，远期设计规模900t/d；包括更换柳州市桂柳路生活垃圾转运站主体压缩设施设备，以及通风、除尘除臭等环保设施，配套中央控制系统及冲洗设备、车辆废水处理系统，配备垃圾转运车、生活垃圾集装箱等，同时对现有建筑结构进行必要的维护改造。</t>
  </si>
  <si>
    <t>完成土建施工及设备到货安装调试，投入试运行。</t>
  </si>
  <si>
    <t>柳州市粪便无害化处理厂改扩建工程项目</t>
  </si>
  <si>
    <t>新增粪便处理能力150t/d；包括主体工艺设备，配套设施设备、工程设施，室外配套等，主体工艺采用絮凝脱水处理工艺。</t>
  </si>
  <si>
    <t>完成设备采购安装调试，投入试运行。</t>
  </si>
  <si>
    <t>柳州市生活垃圾分类试点建设工程</t>
  </si>
  <si>
    <t>柳州市</t>
  </si>
  <si>
    <t>各城区生活垃圾分类投放设施建设；垃圾分类收运系统建设；打造柳州市生活垃圾分类科普馆。</t>
  </si>
  <si>
    <t>新增垃圾分类投放点40个，垃圾分类宣传牌50个；新增新能源垃圾分类收运车10辆。</t>
  </si>
  <si>
    <t>污染土壤无害化处置中心</t>
  </si>
  <si>
    <t>拟建设一座规模污染土壤处理量为26万立方米/年无害化处置中心。</t>
  </si>
  <si>
    <t>完成暂存库建设。</t>
  </si>
  <si>
    <t>柳州市南环路生活垃圾转运站改扩建工程项目</t>
  </si>
  <si>
    <t>主要建设内容包括提升改造除尘除臭塔（含吸污车作业臭气治理）及卸料口降尘除臭系统等，新增离子新风系统及UV光解废气净化器、风幕机等设施设备。</t>
  </si>
  <si>
    <t>完成项目一期设备安装调试，投入试运行。</t>
  </si>
  <si>
    <t>柳州市环卫车辆“滴洒漏”治理技改项目一期工程</t>
  </si>
  <si>
    <t>各城区环卫所</t>
  </si>
  <si>
    <t>改造柳州市生活垃圾转运车辆约100辆，配套控制系统、设施设备、配件等。</t>
  </si>
  <si>
    <t>完成56辆环卫车辆改造。</t>
  </si>
  <si>
    <t>柳州市医疗废物处置能力综合提升改造项目</t>
  </si>
  <si>
    <t>改造生产线，处理规模提升至24吨/天。包括更换一燃室水封、水套，改造助燃系统，更新余热锅炉系统、急冷脱酸塔及布袋除尘器；新增湿法除尘系统，更新一座65米烟囱；提升收运能力，更新及新增医疗废物转运车辆。</t>
  </si>
  <si>
    <t>环境治理竣工结尾款项目</t>
  </si>
  <si>
    <t>1、桂柳路大型垃圾转运站项目；
2、南环路生活垃圾转运站建设工程；
3、欧阳岭生活垃圾转运站建设工程；
4、柳州市推进“厕所革命”项目；
5、柳州市三类公厕提升改造项目；
6、2016-2017年为民办实事市政公厕项目；
7、柳州市立冲沟生活垃圾场历年工程；
8、2015年10座公厕提升改造项目；
9、郊小垃圾场项目。</t>
  </si>
  <si>
    <t>竣工结算补尾款项目。</t>
  </si>
  <si>
    <t>柳州市2023年大健康专项建设计划表</t>
  </si>
  <si>
    <t>医疗卫生</t>
  </si>
  <si>
    <t>民政</t>
  </si>
  <si>
    <t>一、医疗卫生</t>
  </si>
  <si>
    <t>柳州市人民医院医体融合基地</t>
  </si>
  <si>
    <t>市人民医院</t>
  </si>
  <si>
    <t>市卫生健康委</t>
  </si>
  <si>
    <t>总建筑面积约9062平方米，建设1栋综合楼。</t>
  </si>
  <si>
    <t>柳州市工人医院鱼峰山院区功能完善提升工程</t>
  </si>
  <si>
    <t>市工人医院</t>
  </si>
  <si>
    <t>对工人医院鱼峰山院区进行改造提升，改造建筑面积约53323平方米，新建建筑面积1029平方米，拆除建筑面积3984平方米。</t>
  </si>
  <si>
    <t>柳州市儿童医院项目（四期）</t>
  </si>
  <si>
    <t>广州市妇女儿童医疗中心柳州医院</t>
  </si>
  <si>
    <t>总建筑面积26266.20平方米，新建一栋实训楼。</t>
  </si>
  <si>
    <t>柳州市人民医院功能完善提升工程</t>
  </si>
  <si>
    <t>对柳州市人民医院进行改造提升，改造面积约61559.85平方米，新建建筑面积约2000平方米。</t>
  </si>
  <si>
    <t>主体建设。</t>
  </si>
  <si>
    <t>柳州市公共卫生应急中心和危重症救治中心</t>
  </si>
  <si>
    <t>总建筑面积115980.5平方米，设置床位700张，建设门急诊急救医技综合楼一栋、住院楼一栋、传染病楼一栋、污水处理等配套设施。</t>
  </si>
  <si>
    <t>柳州市中西医结合医院迁建项目</t>
  </si>
  <si>
    <t>阳和工业新区</t>
  </si>
  <si>
    <t>总建筑面积109000平方米，规划床位600张，建设一栋门急诊医技综合楼、一栋综合楼、一栋锅炉房、一栋高压氧舱等配套设施。</t>
  </si>
  <si>
    <t>柳州红十字会医院迁建项目</t>
  </si>
  <si>
    <t>总建筑面积115390平方米，规划床位500张，主要建设内容包括急诊部、门诊部、住院部、医技楼等配套设施。</t>
  </si>
  <si>
    <t>柳州市燎原医院</t>
  </si>
  <si>
    <t>市卫生健康委
市公安局</t>
  </si>
  <si>
    <t>总建筑面积68549.81平方米，规划床位600张，主要建设公安监管场所特殊监区一栋、门诊医技住院楼一栋、行政综合楼一栋、污水处理站一栋等配套设施。</t>
  </si>
  <si>
    <t>柳州市人民医院传染病大楼修缮及设备购置项目</t>
  </si>
  <si>
    <t>总改造建筑面积约11209.88平方米，对柳州市人民医院传染病大楼（第二住院楼）进行应急改造及医疗设备购置。</t>
  </si>
  <si>
    <t>柳州市柳南区疾病预防控制中心及卫生计生监督所业务用房</t>
  </si>
  <si>
    <t>柳南区卫生健康局</t>
  </si>
  <si>
    <t>柳南区政府
市卫生健康委</t>
  </si>
  <si>
    <t>总建筑面积7544.70平方米，主要建设疾病预防控制中心及卫生监督所业务用房等附属配套设施。</t>
  </si>
  <si>
    <t>柳州市柳北区沙塘镇中心卫生院改扩建工程</t>
  </si>
  <si>
    <t>柳北区沙塘镇中心卫生院</t>
  </si>
  <si>
    <t>建筑面积 9564.03平方米，主要建设内容包括还建医疗综合楼（含宿舍）、地下室等房屋，以及附属配套工程。</t>
  </si>
  <si>
    <t/>
  </si>
  <si>
    <t>柳州市疾控中心业务用房建设项目——疾控门诊楼项目</t>
  </si>
  <si>
    <t>市疾控中心</t>
  </si>
  <si>
    <t>市卫生健康委
柳南区政府</t>
  </si>
  <si>
    <t>总建筑面积约11522平方米，新建一栋疾控门诊楼及地下室。</t>
  </si>
  <si>
    <t>柳州市中医医院柳侯院区医疗综合楼项目</t>
  </si>
  <si>
    <t>市中医医院</t>
  </si>
  <si>
    <t>总建筑面积约3100平方米，建设一栋医疗综合楼及配套设施。</t>
  </si>
  <si>
    <t>儿童医院发热门诊综合楼</t>
  </si>
  <si>
    <t>总建筑面积约4052.81平方米，建设床位60张，建设一栋发热门诊综合楼及配套附属配套工程。</t>
  </si>
  <si>
    <t>二、民政</t>
  </si>
  <si>
    <t>柳州市社会福利院提升改造工程（一期）</t>
  </si>
  <si>
    <t>市民政局</t>
  </si>
  <si>
    <t>对原柳州市社会福利救助服务中心—星光大楼一层进行局部改造，改造面积约1270平方米，设置16个床位。</t>
  </si>
  <si>
    <t>开工建设并基本建成。</t>
  </si>
  <si>
    <t>柳州市未成年人保护中心改造工程</t>
  </si>
  <si>
    <t>改造霞光大楼外立面约3870.30 平方米，屋面防水层约1716.98 平方米，室内建筑面积约2025.61平方米，设置床位数57张等。</t>
  </si>
  <si>
    <t>西山公墓后门生态墓建设工程</t>
  </si>
  <si>
    <t>市公墓管理处</t>
  </si>
  <si>
    <t>建设生态墓穴 1380 套，建设一条 127米长，6 米宽的主干道路以及配套步行台阶 、挡土墙、墓穴间绿化等。</t>
  </si>
  <si>
    <t>西山公墓安详生态墓区配套工程</t>
  </si>
  <si>
    <t>建设生态墓穴1000套，同时配套建设道路、步行台阶、排水沟、挡土墙、墓穴间绿化等。</t>
  </si>
  <si>
    <t>城中区街道综合养老服务中心（河东、静兰和公园街道）</t>
  </si>
  <si>
    <t>城中区民政局</t>
  </si>
  <si>
    <t>城中区政府
市民政局</t>
  </si>
  <si>
    <t>建筑面积约4150平方米，主要建设内容包括内装饰装修工程、改造工程，养老服务设施设备采购及安装等。</t>
  </si>
  <si>
    <t>柳北区街道综合养老服务中心（白露街道）</t>
  </si>
  <si>
    <t>柳北区民政局</t>
  </si>
  <si>
    <t>柳北区政府
市民政局</t>
  </si>
  <si>
    <t>室内装修改造面积1000平方米，主要建设内容包括室内外装饰装修改造工程，设施设备采购及安装等。</t>
  </si>
  <si>
    <t>鱼峰区街道综合养老服务中心（麒麟街道、鸣翠社区）</t>
  </si>
  <si>
    <t>鱼峰区民政局</t>
  </si>
  <si>
    <t>鱼峰区政府
市民政局</t>
  </si>
  <si>
    <t>麒麟街道养老服务中心总建筑面积为1225.38平方米，鸣翠社区居家养老服务中心总建筑面积为600.08平方米，主要建设内容包括项目室内装修、改造、设施设备采购和安装等。</t>
  </si>
  <si>
    <t>柳州市社会福利救助服务中心霞光大楼消防改造一期工程项目</t>
  </si>
  <si>
    <t>对柳州市社会福利救助服务中心霞光大楼进行消防改造，改造面积约10716.70平方米。</t>
  </si>
  <si>
    <t>柳江区2022年居家养老服务中心项目(兴柳社区)</t>
  </si>
  <si>
    <t>柳江区民政局</t>
  </si>
  <si>
    <t>柳江区政府
市民政局</t>
  </si>
  <si>
    <t>总建筑面积707.45平方米，进行室内装修改造、设备采购等。</t>
  </si>
  <si>
    <t>柳北区2022年居家养老服务中心项目（长风社区）</t>
  </si>
  <si>
    <t xml:space="preserve">改造总建筑面积534.98平方米，新增床位10张，包括室内装饰装修改造工程，设施设备采购及安装等。 </t>
  </si>
  <si>
    <t>柳江区健康养老综合服务中心-柳江区养老公共服务中心</t>
  </si>
  <si>
    <t>用地面积5.6亩，总建筑面积16211平方米。</t>
  </si>
  <si>
    <t>2019-2023</t>
  </si>
  <si>
    <t>柳江区健康养老综合服务中心-柳江区医养结合养老服务中心</t>
  </si>
  <si>
    <t>用地面积21.5亩,设置床位500张,建筑面积21250平方米。</t>
  </si>
  <si>
    <t>柳州市2023年教育专项建设计划表</t>
  </si>
  <si>
    <t>结算、机动</t>
  </si>
  <si>
    <t>一、新建项目</t>
  </si>
  <si>
    <t>柳州市柳北区实验小学</t>
  </si>
  <si>
    <t>柳北区教育局</t>
  </si>
  <si>
    <t>市教育局
柳北区政府</t>
  </si>
  <si>
    <t>办学规模36个班，在校学生1620人。规划总建筑面积约23950.02平方米。</t>
  </si>
  <si>
    <t>柳州市荣军路中学</t>
  </si>
  <si>
    <t>鱼峰区教育局</t>
  </si>
  <si>
    <t>市教育局
鱼峰区政府</t>
  </si>
  <si>
    <t>办学规模为24个班，在校学生1200人。规划总建筑面积约18632.40平方米。</t>
  </si>
  <si>
    <t>广西柳州市北部生态新区实验中学和柳州市第三中学迁建PPP项目</t>
  </si>
  <si>
    <t>柳北区教育局
第三中学</t>
  </si>
  <si>
    <t>市教育局      北部生态新区管委会
柳北区政府</t>
  </si>
  <si>
    <t>北部生态新区
柳北区</t>
  </si>
  <si>
    <t>1.北部生态实验中学办学规模100个班，在校学生5000人，总建筑面积约104272.80平方米。
2.柳州市第三中学迁建项目办学规模90个班，在校学生4500人，总建筑面积约117600平方米。</t>
  </si>
  <si>
    <t>广西柳州市城中区教育基础设施建设项目</t>
  </si>
  <si>
    <t>城中区教育局</t>
  </si>
  <si>
    <t>市教育局
城中区政府</t>
  </si>
  <si>
    <t>7个项目，建筑面积：静兰中学36012平方米、学院路中学扩建14368平方米、前茅中学扩建8764.88平方米、前茅小学扩建6213.80平方米、民族实验小学扩建10586.92平方米、文华中学扩建13238.45平方米、静兰小学扩建2865平方米。</t>
  </si>
  <si>
    <t>柳州市第六十六中学（一期）</t>
  </si>
  <si>
    <t>第六十六中学</t>
  </si>
  <si>
    <t>市教育局
市公安局</t>
  </si>
  <si>
    <t>办学规模16个班，在校学生400人，总建筑面积约10724.00平方米。</t>
  </si>
  <si>
    <t>柳州市第三十三中学1#教学综合楼</t>
  </si>
  <si>
    <t>第三十三中学</t>
  </si>
  <si>
    <t>新建1栋教学综合楼，总建筑面积约4527.17平方米。</t>
  </si>
  <si>
    <t>二、续建项目</t>
  </si>
  <si>
    <t>柳州市柳东新区明德小学（一期）</t>
  </si>
  <si>
    <t>柳东新区管委会</t>
  </si>
  <si>
    <t>市教育局
柳东新区管委会</t>
  </si>
  <si>
    <t>办学规模36个班，在校学生1620人，总建筑面积24139.44平方米。</t>
  </si>
  <si>
    <t>柳州市柳北区新白露中心校</t>
  </si>
  <si>
    <t>办学规模42个班，在校学生1890人，总建筑面积约21306平方米。</t>
  </si>
  <si>
    <t>柳州市第八中学（本部）2#综合教学楼</t>
  </si>
  <si>
    <t>第八中学</t>
  </si>
  <si>
    <t>新建2#综合教学楼，总建筑面积约16466平方米。</t>
  </si>
  <si>
    <t>柳州市智美小学1#至3#教学楼改扩建项目</t>
  </si>
  <si>
    <t>智美小学</t>
  </si>
  <si>
    <t>市教育局
柳南区政府</t>
  </si>
  <si>
    <t>在1#、2#、3#教学楼之间进行改扩建，总建筑面积约3291平方米。</t>
  </si>
  <si>
    <t>柳江区拉堡小学教育集团航岭校区</t>
  </si>
  <si>
    <t>拉堡小学</t>
  </si>
  <si>
    <t>市教育局
柳江区政府</t>
  </si>
  <si>
    <t>项目用地30亩，总建筑面积2.2万平方米，办学规模48个班，可容纳学生2160人。</t>
  </si>
  <si>
    <t>三、竣工项目</t>
  </si>
  <si>
    <t>柳州市柳东新区明德中学</t>
  </si>
  <si>
    <t>办学规模36个班，在校学生1800人，总建筑面积35059.10平方米。</t>
  </si>
  <si>
    <t>柳州市文博小学</t>
  </si>
  <si>
    <t>办学规模30个班，在校学生1350人，总建筑面积24443.20平方米。</t>
  </si>
  <si>
    <t>柳州市柳北区实验中学</t>
  </si>
  <si>
    <t>办学规模45个班，在校学生2250人，总建筑面积约26232平方米。</t>
  </si>
  <si>
    <t>柳州高中柳南校区8#学生宿舍</t>
  </si>
  <si>
    <t>柳州高中</t>
  </si>
  <si>
    <t>市教育局</t>
  </si>
  <si>
    <t>新建8#学生宿舍，总建筑面积8811.90平方米。</t>
  </si>
  <si>
    <t>柳州市滨江小学扩建项目（一期）</t>
  </si>
  <si>
    <t>滨江小学</t>
  </si>
  <si>
    <t>新建4#教学综合楼、5#报告厅、6#午托用房及配套，总建筑面积约14357平方米。</t>
  </si>
  <si>
    <t>柳州市银桐路小学体育综合馆、教学综合楼项目</t>
  </si>
  <si>
    <t>银桐路小学</t>
  </si>
  <si>
    <t>新建1栋教学综合楼、1栋体育综合楼，总建筑面积约9877平方米。</t>
  </si>
  <si>
    <t>四、结算费、维修费、咨询评估费</t>
  </si>
  <si>
    <t>市教育局
市发展改革委</t>
  </si>
  <si>
    <t>1.校园维修费1500万元；2.结算费800万元；3.咨询评估费200万元。</t>
  </si>
  <si>
    <t>切块资金。</t>
  </si>
  <si>
    <t>柳州市2023年安居工程专项建设计划表</t>
  </si>
  <si>
    <t>棚户区改造</t>
  </si>
  <si>
    <t>保障性安居工程</t>
  </si>
  <si>
    <t>一、棚户区改造</t>
  </si>
  <si>
    <t>柳州市柳工肉联厂产业升级项目</t>
  </si>
  <si>
    <t>柳南区政府</t>
  </si>
  <si>
    <t>项目改造面积323亩，可出让经营性用地面积247亩，涉及征拆面积13.55万㎡。</t>
  </si>
  <si>
    <t>张公岭及周边片区城市更新项目</t>
  </si>
  <si>
    <t>该项目改造面积283亩，可出让经营性用地面积182亩，涉及征拆面积9.96万㎡。</t>
  </si>
  <si>
    <t>柳州市西江路西江船厂及周边片区土地熟化项目</t>
  </si>
  <si>
    <t>鱼峰区政府</t>
  </si>
  <si>
    <t>鱼峰区政府
市住房城乡建设局</t>
  </si>
  <si>
    <t>该项目位于鱼峰区西江路，总用地面积约709.39亩，净建设用地约349.89亩，涉及房屋征收面积约为22.67万㎡。</t>
  </si>
  <si>
    <t>2023年柳北区老旧小区改造项目</t>
  </si>
  <si>
    <t>市住房城乡建设局
柳北区住房城乡建设局</t>
  </si>
  <si>
    <t>2023年柳北区城镇老旧小区改造项目包含福东新居一期、宏都新村、新园小居、柳州市中级人民法院宿舍、工商局宿舍、柳州电视台宿舍、雅儒小苑、农业银行宿舍、福东新居二期、板式家具厂、粮贸宿舍、饲料宿舍五金宿舍、铁路宿舍、政法环保宿舍老旧小区、三中路64号电影公司宿舍老旧小区等131个小区。</t>
  </si>
  <si>
    <t>2023年城中区老旧小区改造项目</t>
  </si>
  <si>
    <t>柳州市三区投资建设公司</t>
  </si>
  <si>
    <t>市住房城乡建设局城中区住房城乡建设局</t>
  </si>
  <si>
    <t>项目总投资约1.1亿，改造城中区100个老旧小区，涉及约6400户。</t>
  </si>
  <si>
    <t>开工建设，完成工程量的30%</t>
  </si>
  <si>
    <t>2023年鱼峰区老旧小区改造项目</t>
  </si>
  <si>
    <t>待定</t>
  </si>
  <si>
    <t>市住房城乡建设局
鱼峰区住房城乡建设局</t>
  </si>
  <si>
    <t>83个小区屋面防水、楼梯扶手、走道、道路、排水、围墙、排污、路灯、监控、消防、挡土墙等主体及配套基础设施改造。</t>
  </si>
  <si>
    <t>开工建设，主体工程建设完成总工量的100%</t>
  </si>
  <si>
    <t>2023年柳江区老旧小区改造项目</t>
  </si>
  <si>
    <t>柳州市柳江区城市建设投资有限公司</t>
  </si>
  <si>
    <t>市住房城乡建设局
柳江区住房城乡建设局</t>
  </si>
  <si>
    <t>8个小区屋面防水、楼梯扶手、走道、道路、排水、围墙、排污、路灯、监控、消防、挡土墙等主体及配套基础设施改造。</t>
  </si>
  <si>
    <t>2023年柳南区老旧小区改造项目</t>
  </si>
  <si>
    <t>广西柳州市元信投资有限公司</t>
  </si>
  <si>
    <t>市住房城乡建设局
柳南区住房城乡建设局</t>
  </si>
  <si>
    <t>56个小区屋面防水、楼梯扶手、走道、道路、排水、围墙、排污、路灯、监控、消防、挡土墙等主体及配套基础设施改造。</t>
  </si>
  <si>
    <t>开工建通，主体及基础配套工程建设完成总工量的100%</t>
  </si>
  <si>
    <t>柳州市柳南区2022年劳动联队宿舍、河南新村西区、红光三区等老旧小区改造配套基础设施项目</t>
  </si>
  <si>
    <t>小区内沥青路面9001.4㎡，绿化改造工程3684.3㎡，雨水排水管改造487.05m，污水排水管改造441.3m,新建围墙151.83m，拆除围墙151.83m,新建玻璃钢化粪池18座，新建单车棚44㎡，透水砖（地面铺装）2879.19㎡，球场1741.18㎡，水泥混凝土地面1605㎡，照明灯具改造86盏、宣传栏52.5㎡等相关配套基础设施。</t>
  </si>
  <si>
    <t>牛车坪村城中村改造</t>
  </si>
  <si>
    <t>荣和集团</t>
  </si>
  <si>
    <t>城中区政府
市住房城乡建设局</t>
  </si>
  <si>
    <t>总建筑面积198.72万平方米</t>
  </si>
  <si>
    <t>开展征地拆迁，一期开工建设。</t>
  </si>
  <si>
    <t>柳州市香兰苑公租房小区改造工程</t>
  </si>
  <si>
    <t>主楼外墙改造及配套设施维修改造。主楼外墙改造24366平方米,配套设施维修改造及地面改造面积4310.20平方米,新增电动自行车充电停车位696平方米。</t>
  </si>
  <si>
    <t>中房胜利小区四区</t>
  </si>
  <si>
    <t>总建筑面积29.2万平方米。</t>
  </si>
  <si>
    <t>完成总工程量约 50%。</t>
  </si>
  <si>
    <t>中房胜利小区三区一期</t>
  </si>
  <si>
    <t>总建筑面积17万平方米。</t>
  </si>
  <si>
    <t>完成总工程量约 90%。</t>
  </si>
  <si>
    <t>中房柳铁新城（二期）2#，5#，7#，8#地块</t>
  </si>
  <si>
    <t>总建筑面积25.8万平方米。</t>
  </si>
  <si>
    <t>7#、8#、12#楼主体、装修施工。</t>
  </si>
  <si>
    <t>祥和雅苑</t>
  </si>
  <si>
    <t>市土地交易储备中心
中房公司</t>
  </si>
  <si>
    <t>总建筑面积为36万平方米，建设2400套。</t>
  </si>
  <si>
    <t>2018-2025</t>
  </si>
  <si>
    <t>祥鹅佳苑安置房项目</t>
  </si>
  <si>
    <t>建筑面积47.8万平方米，建设19栋安置房相关配套设施。</t>
  </si>
  <si>
    <t>一品龙湾（一期）</t>
  </si>
  <si>
    <t>柳江区安居公司</t>
  </si>
  <si>
    <t>柳江区政府
市住房城乡建设局</t>
  </si>
  <si>
    <t>安置房总建筑面积约7万平方米。</t>
  </si>
  <si>
    <t>主体施工。</t>
  </si>
  <si>
    <t>平地安置小区（B地块）</t>
  </si>
  <si>
    <t>柳东新区管委会
市住房城乡建设局</t>
  </si>
  <si>
    <t>用地面积89.2亩，总建筑面积11.6万平方米。</t>
  </si>
  <si>
    <t>柳东新区双仁屯棚户区改造</t>
  </si>
  <si>
    <t>用地面积142.22亩，总建筑面积23.9万平方米，建设住宅1152套。</t>
  </si>
  <si>
    <t>柳东新区南庆安置区</t>
  </si>
  <si>
    <t>总建筑面积84.4万平方米。</t>
  </si>
  <si>
    <t>2014-2024</t>
  </si>
  <si>
    <t>白露村城中村改造</t>
  </si>
  <si>
    <t>汇东公司</t>
  </si>
  <si>
    <t>总建筑面积125万平方米。</t>
  </si>
  <si>
    <t>2019-2025</t>
  </si>
  <si>
    <t>白露雅苑（安置房）交付；白露熙苑交付；白露恬静主体建设；白露静苑主体建设。</t>
  </si>
  <si>
    <t>马厂村城中村改造</t>
  </si>
  <si>
    <t>马厂村城中村
改造投资公司</t>
  </si>
  <si>
    <t>总建筑面积106万平方米。</t>
  </si>
  <si>
    <t>2019-2028</t>
  </si>
  <si>
    <t>一期安置房建设。</t>
  </si>
  <si>
    <t>白沙村城中村改造</t>
  </si>
  <si>
    <t>绿城集团</t>
  </si>
  <si>
    <t>总建筑面积101万平方米。</t>
  </si>
  <si>
    <t>2016-2026</t>
  </si>
  <si>
    <t>C-6-1地块西区、E-3-7地块、B-2-5地块竣备交付，F-2-5地块主体施工。</t>
  </si>
  <si>
    <t>磨滩村及周边棚户区改造项目</t>
  </si>
  <si>
    <t>中铁25局集团公司和中国铁建地产公司</t>
  </si>
  <si>
    <t>项目改造面积1153.45亩，可出让经营性用地面积599.35亩，涉及征拆面积61.59万m2,综合容积率3.3，新建建筑面积131.94万m2，共分五期开发。</t>
  </si>
  <si>
    <t>二期项目C-1地块开始施工建设。</t>
  </si>
  <si>
    <t>中铁物流园及周边旧城改造土地熟化项目</t>
  </si>
  <si>
    <t>广西荣和地产集团</t>
  </si>
  <si>
    <t>该项目改造面积924亩，可出让经营性用地面积535.3亩，涉及征拆面积47.7万m2,综合容积率3.3，新建建筑面积117.77万m2，拟分八期开发。</t>
  </si>
  <si>
    <t>项目继续实施建设工作。</t>
  </si>
  <si>
    <t>柳东新区六座棚户区改造项目（南部五期）</t>
  </si>
  <si>
    <t>总建筑面积12.3万平方米。</t>
  </si>
  <si>
    <t>柳州市2022年市本级老旧小区改造项目</t>
  </si>
  <si>
    <t>市鑫泰公司</t>
  </si>
  <si>
    <t>房产局宿舍、文惠路55号、市科委宿舍、总工会宿舍、粮食局宿舍、教育局宿舍等。</t>
  </si>
  <si>
    <t>二、保障性安居工程</t>
  </si>
  <si>
    <t>体育路2号保障性租赁住房项目</t>
  </si>
  <si>
    <t>新建保障性租赁住房192套。</t>
  </si>
  <si>
    <t>航生服务中心</t>
  </si>
  <si>
    <t>柳州市金色太阳建设投资有限公司</t>
  </si>
  <si>
    <t>本项目为航生路长租公寓。项目建设地点位于柳州市柳南区航生路中段西侧、航中苑以南、福星苑以北。项目总用地面积约为7246.35㎡，总建筑面积21939.18㎡。主要建设一栋租赁式长租公寓以及托儿所等配套设施。</t>
  </si>
  <si>
    <t>北岸苑</t>
  </si>
  <si>
    <t>新建公租房801套、租赁性住房376套、限价商品房1140套及配套设施。</t>
  </si>
  <si>
    <t>部分楼栋主体封顶。</t>
  </si>
  <si>
    <t>安居南馨苑</t>
  </si>
  <si>
    <t>总建筑面积9万平方米，其中限价商品房445套，人才住宅360套。</t>
  </si>
  <si>
    <t>完成主体结构施工。</t>
  </si>
  <si>
    <t>柳州市2023年智慧城市（含政务信息化）专项建设计划表</t>
  </si>
  <si>
    <t>2023年计划投资</t>
  </si>
  <si>
    <t>信息基础设施</t>
  </si>
  <si>
    <t>信息基础平台</t>
  </si>
  <si>
    <t>综合指挥体系</t>
  </si>
  <si>
    <t>综合监管体系</t>
  </si>
  <si>
    <t>综合决策体系</t>
  </si>
  <si>
    <t>智慧政务</t>
  </si>
  <si>
    <t>七</t>
  </si>
  <si>
    <t>信息惠民</t>
  </si>
  <si>
    <t>八</t>
  </si>
  <si>
    <t>信息化零星项目</t>
  </si>
  <si>
    <t>九</t>
  </si>
  <si>
    <t>结算项目</t>
  </si>
  <si>
    <t>一、信息基础设施</t>
  </si>
  <si>
    <t>电子政务云平台2022-2027年租用项目</t>
  </si>
  <si>
    <t>市信息中心</t>
  </si>
  <si>
    <t>市信息中心
市大数据发展局</t>
  </si>
  <si>
    <t>按自治区最新标准建设云网集约建设管理体系，全市统一云计算中心资源的租用。期限为6年。</t>
  </si>
  <si>
    <t>2022-2027</t>
  </si>
  <si>
    <t>以6年租期为单位，进入租用第二年。</t>
  </si>
  <si>
    <t>柳州市电子政务外网2021-2026年建设项目</t>
  </si>
  <si>
    <t>为全市约600个单位单位提供符合自治区技术规范的千兆电子政务外网服务。建设统一的网管系统，实现与自治区的对接。建设全市政务系统、公众统一身份认证平台，实现与自治区统一身份认证平台的对接。</t>
  </si>
  <si>
    <t>2021-2026</t>
  </si>
  <si>
    <t>以6年租期为单位，进入租用第三年。</t>
  </si>
  <si>
    <t>二、信息基础平台</t>
  </si>
  <si>
    <t>柳州市综合办公系统运行服务项目</t>
  </si>
  <si>
    <t>全区综合办公自动化系统运行维护、推广应用及购买证书和电子印章等内容。服务期限3年。</t>
  </si>
  <si>
    <t>进入第2年服务期。</t>
  </si>
  <si>
    <t>政务数据治理项目</t>
  </si>
  <si>
    <t>市大数据发展局</t>
  </si>
  <si>
    <t>依托我市政务信息系统整合共享一体化平台开展全市政务数据的治理工作。</t>
  </si>
  <si>
    <t>完成部分建设内容。</t>
  </si>
  <si>
    <t>大数据核心数据安全防护平台</t>
  </si>
  <si>
    <t>1.建设大数据核心数据安全防护平台；
2.完成《柳州市企业数据安全防护指导意见》编制工作。</t>
  </si>
  <si>
    <t>完成部分项目建设。</t>
  </si>
  <si>
    <t>时空云平台项目</t>
  </si>
  <si>
    <t>市自然资源和规划局
市大数据发展局</t>
  </si>
  <si>
    <t>时空信息数据库建设、时空信息云平台建设、智慧应用推广建设、支撑环境建设。</t>
  </si>
  <si>
    <t>启动项目三期建设。</t>
  </si>
  <si>
    <t>柳州市电子政务安全保障体系(二期)</t>
  </si>
  <si>
    <t>建设柳州信息安全工作态势感知及运维管理平台建设(包括安全态势感知、漏洞通报、安全事件处置等)；安全服务3年。</t>
  </si>
  <si>
    <t>完成2023年度安全运营服务。</t>
  </si>
  <si>
    <t>三、综合指挥体系</t>
  </si>
  <si>
    <t>智慧公安项目（一期）</t>
  </si>
  <si>
    <t>市公安局</t>
  </si>
  <si>
    <t>市公安局
市大数据发展局</t>
  </si>
  <si>
    <t>建设警务云大数据、应用系统、网络和基础工程、安全与运维、智慧监所等。</t>
  </si>
  <si>
    <t>智慧交通项目（一期）</t>
  </si>
  <si>
    <t>建设智慧交通一体化指挥、监管平台。通过信息化手段把全市交通相关的人、车、路、货等行业资源整合起来，实现数据共享、系统功能复用、业务协同，实现决策分析、预警预判。</t>
  </si>
  <si>
    <t>天网八期</t>
  </si>
  <si>
    <t>本期在1-7期天网工程原有视频监控点的基础上进行扩容。</t>
  </si>
  <si>
    <t>以五年为租期单位，进入租用期第二年。</t>
  </si>
  <si>
    <t>柳州市智慧城管系统集成项目（二期）</t>
  </si>
  <si>
    <t>市城管执法局
市大数据发展局</t>
  </si>
  <si>
    <t>建设智慧城管系统平台基础建设两套子系统：电子城管子系统及智慧环卫子系统。</t>
  </si>
  <si>
    <t>智慧公安应用系统（三期）</t>
  </si>
  <si>
    <t>大治安系统、数联外关、云觅数据购买、行政办公系统升级、智慧磐石。</t>
  </si>
  <si>
    <t>完成项目建设。</t>
  </si>
  <si>
    <t>四、综合监管体系</t>
  </si>
  <si>
    <t>柳州市城市高点火灾预警侦察系统项目</t>
  </si>
  <si>
    <t>市云上龙城公司</t>
  </si>
  <si>
    <t>市投控集团
市大数据发展局</t>
  </si>
  <si>
    <t>建设高点前端监控系统、无人机机巢系统、网络系统、城市高点火灾预警侦察系统及调度中心配套设施等内容。</t>
  </si>
  <si>
    <t>柳州市市场监管和服务信息化平台</t>
  </si>
  <si>
    <t>市市场监管局</t>
  </si>
  <si>
    <t>市市场监管局
市大数据发展局</t>
  </si>
  <si>
    <t>柳州市市场监督管理数据整合及开发利用。</t>
  </si>
  <si>
    <t>柳州市排水防涝信息化平台（一期）</t>
  </si>
  <si>
    <t>市住房城乡建设局
市大数据发展局</t>
  </si>
  <si>
    <t>项目主要具备有防洪防涝在线监测、排水模型分析、防涝应急指挥、排水管网信息系统、排水设施管理系统等功能。</t>
  </si>
  <si>
    <t>柳州市城市燃气监测预警系统建设项目</t>
  </si>
  <si>
    <t>建设一个应用支撑平台及燃气危险源信息监督子系统、重大危险源监测预警系统、现场视频监控子系统、重大危险源巡检维护管理子系统。</t>
  </si>
  <si>
    <t>智慧禁毒建设项目</t>
  </si>
  <si>
    <t>市禁毒委</t>
  </si>
  <si>
    <t>市禁毒委
市大数据发展局</t>
  </si>
  <si>
    <t>建设毒品预防教育平台、吸毒人员管控系统、吸毒人员管控数字指挥中心。</t>
  </si>
  <si>
    <t>柳州市平安工地监管系统</t>
  </si>
  <si>
    <t>市建管中心</t>
  </si>
  <si>
    <t>市建管中心
市大数据发展局</t>
  </si>
  <si>
    <t>工程质量安全监管系统、施工现场视频系统、起重设备监管与预警系统、二维码见证取样系统、重点工程部位移动检查网络系统等10个子系统；建设1个工程质量安全监督数据库。</t>
  </si>
  <si>
    <t>五、综合决策体系</t>
  </si>
  <si>
    <t>智慧环保建设项目</t>
  </si>
  <si>
    <t>市生态环境局
市大数据发展局</t>
  </si>
  <si>
    <t>搭建我市智慧环保管理平台，以精细、动态的方式实现环境管理与决策。</t>
  </si>
  <si>
    <t>六、智慧政务</t>
  </si>
  <si>
    <t>自然资源和规划基础信息平台一期</t>
  </si>
  <si>
    <t>建成国土空间和自然资源统一管理“一张图”，形成数据全面、应用广泛、共享顺畅的综合信息平台。</t>
  </si>
  <si>
    <t>柳州数字政务一体化平台</t>
  </si>
  <si>
    <t>市行政审批局</t>
  </si>
  <si>
    <t>市行政审批局
市大数据发展局</t>
  </si>
  <si>
    <t>构建一事通办的便民智能建设项目。</t>
  </si>
  <si>
    <t>政府大数据应用统计业务平台</t>
  </si>
  <si>
    <t>市统计局</t>
  </si>
  <si>
    <t>市大数据发展局
市统计局</t>
  </si>
  <si>
    <t>依托电子政务外网和统计专网，充分利用现代信息技术，打造政府大数据应用统计业务平台。有效整合已有统计资源，形成集经济运行及时上报、动态监测、实时调度、精确管理等功能为一体的经济运行监测平台。</t>
  </si>
  <si>
    <t>纪检监察智慧信息系统</t>
  </si>
  <si>
    <t>市监察委</t>
  </si>
  <si>
    <t>市监察委
市大数据发展局</t>
  </si>
  <si>
    <t>建设全面从严治党综合监督系统、执纪审查远程指挥管理平台、科技反腐平台、建设1套智能语音识别系统，指挥中心智能会议系统；市区内三个留置点远程指挥审查分平台建设。</t>
  </si>
  <si>
    <t>七、信息惠民</t>
  </si>
  <si>
    <t>柳州市“互联网+人社”三期</t>
  </si>
  <si>
    <t>市人力资源社会保障局</t>
  </si>
  <si>
    <t>市人社局
市大数据发展局</t>
  </si>
  <si>
    <t>在互联网+人社一二期建设内容基础上，扩展便民服务事项。</t>
  </si>
  <si>
    <t>基层社会治理信息化创新应用试点</t>
  </si>
  <si>
    <t>以一个城区为试点，建设党建引领基层社会治理创新应用系统，整合基层数据资源，提高基层治理数字化智能化水平。</t>
  </si>
  <si>
    <t>龙城亲清在线平台</t>
  </si>
  <si>
    <t>建设亲清在线平台，实现便民利企政策精准推送，政策奖补快速兑付，畅通政企沟通渠道，解决企业反映问题；同时为政府的政策制定提供辅助决策分析报告。</t>
  </si>
  <si>
    <t>八、信息化零星项目</t>
  </si>
  <si>
    <t>市组织部
市住房城乡建设局
市气象局
市信息中心</t>
  </si>
  <si>
    <t>市组织部
市住房城乡建设局
市气象局
市信息中心
市大数据发展局</t>
  </si>
  <si>
    <t>市干部大数据平台 、柳州市招标投标综合监管平台 、气象服务及气象信息共享综合业务系统建设项目 、柳州市政务协同和存证区块链试点等4个项目。</t>
  </si>
  <si>
    <t>完成建设内容。</t>
  </si>
  <si>
    <t>九、结算项目</t>
  </si>
  <si>
    <t>智慧城市竣工结尾款项目</t>
  </si>
  <si>
    <t>柳州市政务数据中台等20个已竣工项目进行结算。</t>
  </si>
  <si>
    <t>柳州市2023年公共服务设施专项建设计划表</t>
  </si>
  <si>
    <t>政法基础设施</t>
  </si>
  <si>
    <t>公共服务场所</t>
  </si>
  <si>
    <t>结算、机动、前期费</t>
  </si>
  <si>
    <t>一、政法基础设施</t>
  </si>
  <si>
    <t>柳州市车管所柳东新区综合分所建设项目</t>
  </si>
  <si>
    <t>市交警支队</t>
  </si>
  <si>
    <t>项目用地面积 13325.46 平方米（约20 亩），总建筑面积约 1616 平方米。主要内容包括：新建一栋业务办公楼、一个查验棚（含 3 条查验通道）、门卫室、候检区等功能区，同时配套建设大门、围墙、给排水、供配电、消防、道路、绿化、停车场地等附属工程</t>
  </si>
  <si>
    <t>柳州市行政拘留所迁建</t>
  </si>
  <si>
    <t>该项目总建筑面积28566.42平方米，主要建设内容包括：1-1#视频会见楼、1-2#业务综合楼、1-3#民警食堂、2#民警训练馆、3#民警备勤室、4#收拘询问楼、5-6#拘室楼、7#总监控室、8*生活保障及医疗用房楼、9#劳动及矛盾化解用房楼、门卫室、物品收管室、地下车库、建设智能化工程1项、备用水源1项，同时配套建设大门、外部围墙、拘区围墙、道路及场地硬化铺装、升旗台、供配电、给排水、消防、绿化等配套工程。</t>
  </si>
  <si>
    <t>主体工程完成10%。</t>
  </si>
  <si>
    <t>柳州市警犬训练基地迁建</t>
  </si>
  <si>
    <t>市东通公司</t>
  </si>
  <si>
    <t>该项目总建筑面积5029.73平方米，其中建设1栋警犬技术管理楼；食堂1栋；7栋犬舍和2栋犬舍管理室；门卫室1个，配套建设警犬训练考核场、警犬散放活动区、道路、铺装、水电、绿化、大门、围墙、挡土墙等附属工程；同时配套建设警犬训练基地进出道路、施工防护措施等。</t>
  </si>
  <si>
    <t>柳州市公安局南站派出所及责任区刑侦大队业务技术用房</t>
  </si>
  <si>
    <t>该项目规划总用地面积7148.3平方米，总建筑面积为8979.64㎡。主要建设内容包括业务技术用房、门卫室、生态停车场、场内道路、绿化、给排水、供电、智能化系统及其它配套服务设施等。</t>
  </si>
  <si>
    <t>主体工程完成30%。</t>
  </si>
  <si>
    <t>柳州市公安局反恐训练基地</t>
  </si>
  <si>
    <t>该项目规划用地面积27754.17平方米，总建筑面积17927.09平方米。主要建设内容包括新建教学综合楼、训练服务楼、宿舍楼、门卫室、地下车库以及室外警用训练场地、周时配套建设围墙、大门、道路及场地硬化铺装、供配电、给排水、消防、绿化等配套工程。</t>
  </si>
  <si>
    <t>主体工程完成50%。</t>
  </si>
  <si>
    <t>柳州市公安局白沙派出所及责任区刑侦大队业务技术用房</t>
  </si>
  <si>
    <t>总建筑面积3196平方米。新建1栋业务技术用房、门卫室及道路、绿化、给排水、供电等附属设施。</t>
  </si>
  <si>
    <t>柳州市公安局河西派出所及责任区刑侦大队业务技术用房</t>
  </si>
  <si>
    <t>总建筑面积3147平方米。新建1栋业务技术用房、门卫室及道路、绿化、给排水、供电等附属设施。</t>
  </si>
  <si>
    <t>柳州市公安局花岭派出所和刑事侦查支队业务技术用房</t>
  </si>
  <si>
    <t>总建筑面积3190平方米。新建1栋业务技术用房、门卫室及道路、绿化、给排水、供电等附属设施。</t>
  </si>
  <si>
    <t>柳州市公安局西江派出所及责任区刑侦大队业务技术用房</t>
  </si>
  <si>
    <t>总建筑面积3398平方米。新建1栋业务技术用房、门卫室及道路、绿化、给排水、供电等附属设施。</t>
  </si>
  <si>
    <t>柳州市公安局柳北分局业务技术用房迁建</t>
  </si>
  <si>
    <t>总建筑面积8992平方米，建设业务技术用房1栋及大门、道路、绿化等附属配套设施。</t>
  </si>
  <si>
    <t>柳州市公安局柳南分局业务技术用房迁建</t>
  </si>
  <si>
    <t>总建筑面积8980平方米，建设业务技术用房1栋，大门、道路、绿化等附属配套设施。</t>
  </si>
  <si>
    <t>柳州市公安局巡警支队警务站</t>
  </si>
  <si>
    <t>该项目总建筑面积为1398.6平方米。主要建设包括新建14个警务站，以及警车停车位、警示围栏、警用摩托车停车位、硬质铺装、绿化景观、给排水及强弱电等附属配套设施。</t>
  </si>
  <si>
    <t>柳州市人民警察训练学校、特警支队、武警特勤中队营房及警察训练基地合建项目室内装修工程</t>
  </si>
  <si>
    <t>该项目装修面积57741.55平方米，包括地面铺装、墙面和天棚装修，室内照明灯具及线路、插座、开关、卫生间排气扇进行安装，室内给排水管安装，卫生洁具安装等。</t>
  </si>
  <si>
    <t>柳州市人民警察训练学校、特警支队、武警特勤中队营房及警察训练基地合建项目弱电智能化工程</t>
  </si>
  <si>
    <t>该项目建设综合布线系统、计算机网络系统、视频监控及安全防范系统、一卡通系统、有线电视系统、公共广播系统、信息发布及显示系统、报告厅、作战室、会议室及教室音视频系统、中心机房、总监控中心及指挥中心系统、哨位系统、枪库、枪柜、弹药库管理系统、楼宇自控系统、室外管线系统、民警心理健康中心、警校信息化管理系统。</t>
  </si>
  <si>
    <t>柳州市人民警察训练学校、特警支队、武警特勤中队营房及警察训练基地合建项目</t>
  </si>
  <si>
    <t>该项目项目规划总用地面积110585.58平方米，总建筑面积64994.13平方米。主要建设内容包括新建教学综合楼、业务综合楼、备勤室、宿舍、训练馆、营房、食堂、库房、犬舍、门卫室及室外运动场、训练场，配套建设大门、停车场、看台、道路及铺装、挡土墙、绿化、供配电及给排水等附属设施。</t>
  </si>
  <si>
    <t>市中级人民法院</t>
  </si>
  <si>
    <t>柳州市柳北区人民法院综合审判大楼改造工程项目</t>
  </si>
  <si>
    <t>柳北区人民法院</t>
  </si>
  <si>
    <t>总改造面积8447.2平方米，综合审判大楼维修改造建筑面积约为8180.06平方米，文化展厅改造建筑面积约为267.15平方米。主要建设内容包括室内装修改造工程、拆除工程、门窗工程、设备工程、外立面、陈列布展、给排水工程、电气工程及其他附属配套的等。</t>
  </si>
  <si>
    <t>柳州市融安县人民法院诉讼服务中心项目</t>
  </si>
  <si>
    <t>融安县人民法院</t>
  </si>
  <si>
    <t>融安县</t>
  </si>
  <si>
    <t>项目总建筑面积739.94平方米。主要建设内容为新建诉讼服务中心、包括主体工程、装修工程、给排水工程、电气工程、消防工程、暖通工程、综合布线、智能化监控、室外工程、精装修工程、拆除工程及其他附属设施配套工程。</t>
  </si>
  <si>
    <t>柳州市司法警察训练基地迁建项目</t>
  </si>
  <si>
    <t>市中级人民法院
发展改革委</t>
  </si>
  <si>
    <t>建设执行指挥中心大楼及教学用房、法警备勤用房、宿舍、射击训练场、体能训练场、运动场看台、400米田径场、室外训练场、门卫室、地面停车场、场内道路及其他配套附属设施等。</t>
  </si>
  <si>
    <t>柳州市柳南区人民法院扩建项目</t>
  </si>
  <si>
    <t>总建筑面积5258平方米，地下建筑面积2050平方米。</t>
  </si>
  <si>
    <t>柳州市柳南区人民法院太阳村人民法庭工程</t>
  </si>
  <si>
    <t>柳南区人民法院</t>
  </si>
  <si>
    <t>用地面积约2909平方米，建筑面积1950平方米。</t>
  </si>
  <si>
    <t>项目投入使用，进行竣工决算。</t>
  </si>
  <si>
    <t>市检察院</t>
  </si>
  <si>
    <t>柳州市人民检察院技术综合楼维修改造项目</t>
  </si>
  <si>
    <t>市人民检察院</t>
  </si>
  <si>
    <t>技术楼室内工程维修改造，总维修改造面积11255平方米。</t>
  </si>
  <si>
    <t>柳州市人民检察院两级院听证室建设项目</t>
  </si>
  <si>
    <t>对柳州市检察院和辖区5县5区共10个基层检察院开展听证室建设。听证室建设内容主要包含了“场所基础环境、听证设备配置、设备管控系统、业务应用系统、互联网直播扩展、远程视频接入扩展”等六大组成部分。通过听证室的一体化建设，将实现听证过程管控、听证远程视频接入(上下级检察院、看守所、互联网)、听证互联网直播、听证设备联动、听证数据汇聚等功能，整体提升听证业务的公开化、规范化、智能化水平。</t>
  </si>
  <si>
    <t>市司法局</t>
  </si>
  <si>
    <t>柳州市司法局业务技术用房</t>
  </si>
  <si>
    <t>市司法局
市发展改革委</t>
  </si>
  <si>
    <t>项目占地面积648平方米，建设一栋司法业务楼，建筑面积7150平方米。配套建设供配电工程、给水工程和消防工程等。</t>
  </si>
  <si>
    <t>二、公共服务场所</t>
  </si>
  <si>
    <t>乡镇干部周转住房</t>
  </si>
  <si>
    <t>各县区住房城乡建设局
县区平台公司</t>
  </si>
  <si>
    <t>各县区党委
人民政府</t>
  </si>
  <si>
    <t>各县区</t>
  </si>
  <si>
    <t>新建乡镇干部周转住房，总建筑面积11万平方米；维修现有乡镇干部周转住房。</t>
  </si>
  <si>
    <t>基本建成。</t>
  </si>
  <si>
    <t>柳州军用供应站军供大厦</t>
  </si>
  <si>
    <t>柳州军用供应站</t>
  </si>
  <si>
    <t>项目规划总面积为14351.88平方米，新建建筑面积23218.56平方米，其中地上拟建总建筑面积17713.52平方米，地下室5505.04平方米（其中人防面积3250.92平米）。主要建设一栋15层主楼、一栋4层裙楼和地下室，并配套供配电、道路、绿化等相关附属设施。</t>
  </si>
  <si>
    <t>城市档案中心（PPP）</t>
  </si>
  <si>
    <t>市档案局
市发展改革委</t>
  </si>
  <si>
    <t>建设柳州市城市档案馆，总建筑面积10.5万平方米。</t>
  </si>
  <si>
    <t>柳州市园林科学研究所中心实验基地及绿化工程处职工之家新址还建项目</t>
  </si>
  <si>
    <t>市园林科学研究所</t>
  </si>
  <si>
    <t>用地面积约2.16万平方米，建筑面积1600平方米。</t>
  </si>
  <si>
    <t>三、结算、机动、前期费</t>
  </si>
  <si>
    <t>市发展改革委</t>
  </si>
  <si>
    <t>1、结算费用1000万元；2、机动费用1000万元；3、前期费3000万元。</t>
  </si>
  <si>
    <t>柳州市2023年人防应急储备项目专项建设计划表</t>
  </si>
  <si>
    <t>柳州市白露消防站项目</t>
  </si>
  <si>
    <t>市消防救援支队</t>
  </si>
  <si>
    <t>总用地面积6198.32平方米，总建筑面积3353.35平方米，建设1栋业务综合楼，面积3134.3平方米；1 栋训练塔，面积204.66平方米；警卫室1 个，面积14.39平方米，以及配套设施。</t>
  </si>
  <si>
    <t>柳州市军民融合军粮供应工程区域配送中心项目</t>
  </si>
  <si>
    <t>市军粮供应站</t>
  </si>
  <si>
    <t>市军粮供应站
市发展改革委</t>
  </si>
  <si>
    <t>项目规划净用地面积10037.39平方米，总建筑面积5989.30平方米，其中配套服务用房为2777.62平方米，库房为1876.36平方米，车间厂房为1335.32平方米。建设30吨/天大米分装生产线，15吨/天油脂灌装生产线。</t>
  </si>
  <si>
    <t>柳州市龙湖消防站及柳东消防大队执法业务用房项目</t>
  </si>
  <si>
    <t>总用地面积9975.46平方米，总建筑面积4869.96平方米，主要建设内容为：新建执勤业务用房2839.03平方米，执法业务用房1756.15平方米（含连廊8.64平方米）、训练塔253.50平方米、门卫室21.28平方米，以及配套设施。</t>
  </si>
  <si>
    <t>桐油山一号人防工程</t>
  </si>
  <si>
    <t>市人防办
市城建集团代建</t>
  </si>
  <si>
    <t>市人防办</t>
  </si>
  <si>
    <t>总建筑面积1.2万平方米，主要建设内容为旧洞修缮处理、新洞（坑道）开挖等。</t>
  </si>
  <si>
    <t>柳州市柳南区河西工业园二级消防站项目</t>
  </si>
  <si>
    <t>消防执勤综合楼、消防车库、训练塔、警卫室、以及配套设施。</t>
  </si>
</sst>
</file>

<file path=xl/styles.xml><?xml version="1.0" encoding="utf-8"?>
<styleSheet xmlns="http://schemas.openxmlformats.org/spreadsheetml/2006/main">
  <numFmts count="10">
    <numFmt numFmtId="43" formatCode="_ * #,##0.00_ ;_ * \-#,##0.00_ ;_ * &quot;-&quot;??_ ;_ @_ "/>
    <numFmt numFmtId="44" formatCode="_ &quot;￥&quot;* #,##0.00_ ;_ &quot;￥&quot;* \-#,##0.00_ ;_ &quot;￥&quot;* &quot;-&quot;??_ ;_ @_ "/>
    <numFmt numFmtId="176" formatCode="0;[Red]0"/>
    <numFmt numFmtId="41" formatCode="_ * #,##0_ ;_ * \-#,##0_ ;_ * &quot;-&quot;_ ;_ @_ "/>
    <numFmt numFmtId="177" formatCode="0.00;[Red]0.00"/>
    <numFmt numFmtId="42" formatCode="_ &quot;￥&quot;* #,##0_ ;_ &quot;￥&quot;* \-#,##0_ ;_ &quot;￥&quot;* &quot;-&quot;_ ;_ @_ "/>
    <numFmt numFmtId="178" formatCode="0_);[Red]\(0\)"/>
    <numFmt numFmtId="179" formatCode="0_ "/>
    <numFmt numFmtId="180" formatCode="0.00_ "/>
    <numFmt numFmtId="181" formatCode="0.00_);[Red]\(0.00\)"/>
  </numFmts>
  <fonts count="62">
    <font>
      <sz val="11"/>
      <color theme="1"/>
      <name val="宋体"/>
      <charset val="134"/>
      <scheme val="minor"/>
    </font>
    <font>
      <sz val="20"/>
      <name val="黑体"/>
      <charset val="134"/>
    </font>
    <font>
      <sz val="11"/>
      <name val="宋体"/>
      <charset val="134"/>
      <scheme val="minor"/>
    </font>
    <font>
      <b/>
      <sz val="12"/>
      <name val="宋体"/>
      <charset val="134"/>
    </font>
    <font>
      <b/>
      <sz val="12"/>
      <name val="宋体"/>
      <charset val="134"/>
      <scheme val="minor"/>
    </font>
    <font>
      <sz val="12"/>
      <color theme="1"/>
      <name val="宋体"/>
      <charset val="134"/>
    </font>
    <font>
      <sz val="12"/>
      <name val="宋体"/>
      <charset val="134"/>
    </font>
    <font>
      <sz val="12"/>
      <color indexed="8"/>
      <name val="宋体"/>
      <charset val="134"/>
    </font>
    <font>
      <sz val="22"/>
      <name val="黑体"/>
      <charset val="134"/>
    </font>
    <font>
      <b/>
      <sz val="12"/>
      <color theme="1"/>
      <name val="宋体"/>
      <charset val="134"/>
    </font>
    <font>
      <b/>
      <sz val="12"/>
      <color indexed="8"/>
      <name val="宋体"/>
      <charset val="134"/>
    </font>
    <font>
      <sz val="12"/>
      <color theme="1"/>
      <name val="宋体"/>
      <charset val="134"/>
      <scheme val="minor"/>
    </font>
    <font>
      <b/>
      <sz val="12"/>
      <color theme="1"/>
      <name val="宋体"/>
      <charset val="134"/>
      <scheme val="major"/>
    </font>
    <font>
      <sz val="12"/>
      <color theme="1"/>
      <name val="宋体"/>
      <charset val="134"/>
      <scheme val="major"/>
    </font>
    <font>
      <b/>
      <sz val="12"/>
      <color theme="1"/>
      <name val="宋体"/>
      <charset val="134"/>
      <scheme val="minor"/>
    </font>
    <font>
      <sz val="12"/>
      <color indexed="8"/>
      <name val="宋体"/>
      <charset val="134"/>
      <scheme val="minor"/>
    </font>
    <font>
      <sz val="12"/>
      <name val="宋体"/>
      <charset val="134"/>
      <scheme val="minor"/>
    </font>
    <font>
      <b/>
      <sz val="14"/>
      <color indexed="8"/>
      <name val="宋体"/>
      <charset val="134"/>
    </font>
    <font>
      <sz val="20"/>
      <color theme="1"/>
      <name val="黑体"/>
      <charset val="134"/>
    </font>
    <font>
      <sz val="12"/>
      <color theme="1"/>
      <name val="黑体"/>
      <charset val="134"/>
    </font>
    <font>
      <sz val="12"/>
      <name val="宋体"/>
      <charset val="134"/>
      <scheme val="major"/>
    </font>
    <font>
      <sz val="12"/>
      <color rgb="FFFF0000"/>
      <name val="宋体"/>
      <charset val="134"/>
      <scheme val="minor"/>
    </font>
    <font>
      <b/>
      <sz val="11"/>
      <name val="宋体"/>
      <charset val="134"/>
      <scheme val="minor"/>
    </font>
    <font>
      <sz val="12"/>
      <color rgb="FF000000"/>
      <name val="宋体"/>
      <charset val="134"/>
    </font>
    <font>
      <sz val="12"/>
      <color rgb="FF000000"/>
      <name val="宋体"/>
      <charset val="134"/>
      <scheme val="minor"/>
    </font>
    <font>
      <sz val="12"/>
      <color rgb="FF000000"/>
      <name val="微软雅黑"/>
      <charset val="134"/>
    </font>
    <font>
      <b/>
      <sz val="12"/>
      <name val="黑体"/>
      <charset val="134"/>
    </font>
    <font>
      <sz val="12"/>
      <name val="黑体"/>
      <charset val="134"/>
    </font>
    <font>
      <sz val="18"/>
      <color theme="1"/>
      <name val="Times New Roman"/>
      <charset val="134"/>
    </font>
    <font>
      <sz val="11"/>
      <color theme="1"/>
      <name val="Times New Roman"/>
      <charset val="134"/>
    </font>
    <font>
      <sz val="20"/>
      <color theme="1"/>
      <name val="Times New Roman"/>
      <charset val="134"/>
    </font>
    <font>
      <sz val="14"/>
      <color theme="1"/>
      <name val="Times New Roman"/>
      <charset val="134"/>
    </font>
    <font>
      <sz val="14"/>
      <color theme="1"/>
      <name val="宋体"/>
      <charset val="134"/>
      <scheme val="minor"/>
    </font>
    <font>
      <sz val="12"/>
      <color theme="1"/>
      <name val="Times New Roman"/>
      <charset val="134"/>
    </font>
    <font>
      <b/>
      <sz val="12"/>
      <color rgb="FFFF0000"/>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indexed="8"/>
      <name val="宋体"/>
      <charset val="134"/>
    </font>
    <font>
      <b/>
      <sz val="11"/>
      <color rgb="FFFA7D00"/>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sz val="11"/>
      <color rgb="FF000000"/>
      <name val="宋体"/>
      <charset val="134"/>
    </font>
    <font>
      <sz val="11"/>
      <color theme="1"/>
      <name val="等线"/>
      <charset val="134"/>
    </font>
    <font>
      <b/>
      <sz val="12"/>
      <name val="Times New Roman"/>
      <charset val="134"/>
    </font>
    <font>
      <sz val="18"/>
      <color theme="1"/>
      <name val="方正黑体_GBK"/>
      <charset val="134"/>
    </font>
    <font>
      <sz val="20"/>
      <color theme="1"/>
      <name val="方正小标宋简体"/>
      <charset val="134"/>
    </font>
    <font>
      <sz val="14"/>
      <color theme="1"/>
      <name val="方正黑体_GBK"/>
      <charset val="134"/>
    </font>
    <font>
      <sz val="14"/>
      <color theme="1"/>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rgb="FFC6EFCE"/>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style="thin">
        <color auto="true"/>
      </right>
      <top/>
      <bottom/>
      <diagonal/>
    </border>
    <border>
      <left style="thin">
        <color auto="true"/>
      </left>
      <right style="thin">
        <color auto="true"/>
      </right>
      <top/>
      <bottom/>
      <diagonal/>
    </border>
    <border>
      <left/>
      <right style="thin">
        <color auto="true"/>
      </right>
      <top/>
      <bottom style="thin">
        <color auto="true"/>
      </bottom>
      <diagonal/>
    </border>
    <border>
      <left/>
      <right/>
      <top style="thin">
        <color auto="true"/>
      </top>
      <bottom style="thin">
        <color auto="true"/>
      </bottom>
      <diagonal/>
    </border>
    <border>
      <left style="thin">
        <color auto="true"/>
      </left>
      <right/>
      <top/>
      <bottom/>
      <diagonal/>
    </border>
    <border>
      <left style="thin">
        <color auto="true"/>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
    <xf numFmtId="0" fontId="0" fillId="0" borderId="0">
      <alignment vertical="center"/>
    </xf>
    <xf numFmtId="0" fontId="6" fillId="0" borderId="0">
      <protection locked="false"/>
    </xf>
    <xf numFmtId="0" fontId="6" fillId="0" borderId="0"/>
    <xf numFmtId="0" fontId="0" fillId="0" borderId="0">
      <alignment vertical="center"/>
    </xf>
    <xf numFmtId="0" fontId="6" fillId="0" borderId="0"/>
    <xf numFmtId="0" fontId="6" fillId="0" borderId="0"/>
    <xf numFmtId="0" fontId="6" fillId="0" borderId="0"/>
    <xf numFmtId="0" fontId="6" fillId="0" borderId="0"/>
    <xf numFmtId="0" fontId="0" fillId="0" borderId="0">
      <alignment vertical="center"/>
    </xf>
    <xf numFmtId="0" fontId="0" fillId="0" borderId="0"/>
    <xf numFmtId="0" fontId="6" fillId="0" borderId="0"/>
    <xf numFmtId="0" fontId="38" fillId="0" borderId="0">
      <alignment vertical="center"/>
    </xf>
    <xf numFmtId="0" fontId="56" fillId="0" borderId="0">
      <alignment vertical="center"/>
    </xf>
    <xf numFmtId="0" fontId="0" fillId="0" borderId="0"/>
    <xf numFmtId="0" fontId="6" fillId="0" borderId="0"/>
    <xf numFmtId="0" fontId="38" fillId="0" borderId="0">
      <alignment vertical="center"/>
    </xf>
    <xf numFmtId="0" fontId="6" fillId="0" borderId="0"/>
    <xf numFmtId="0" fontId="6" fillId="0" borderId="0"/>
    <xf numFmtId="0" fontId="6" fillId="0" borderId="0"/>
    <xf numFmtId="0" fontId="6" fillId="0" borderId="0"/>
    <xf numFmtId="0" fontId="6" fillId="0" borderId="0"/>
    <xf numFmtId="0" fontId="37" fillId="23"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50" fillId="13" borderId="18" applyNumberFormat="false" applyAlignment="false" applyProtection="false">
      <alignment vertical="center"/>
    </xf>
    <xf numFmtId="0" fontId="51" fillId="30" borderId="19" applyNumberFormat="false" applyAlignment="false" applyProtection="false">
      <alignment vertical="center"/>
    </xf>
    <xf numFmtId="0" fontId="6" fillId="0" borderId="0"/>
    <xf numFmtId="0" fontId="52" fillId="32" borderId="0" applyNumberFormat="false" applyBorder="false" applyAlignment="false" applyProtection="false">
      <alignment vertical="center"/>
    </xf>
    <xf numFmtId="0" fontId="46" fillId="0" borderId="15" applyNumberFormat="false" applyFill="false" applyAlignment="false" applyProtection="false">
      <alignment vertical="center"/>
    </xf>
    <xf numFmtId="0" fontId="6" fillId="0" borderId="0">
      <alignment vertical="center"/>
    </xf>
    <xf numFmtId="0" fontId="45" fillId="0" borderId="0" applyNumberFormat="false" applyFill="false" applyBorder="false" applyAlignment="false" applyProtection="false">
      <alignment vertical="center"/>
    </xf>
    <xf numFmtId="0" fontId="0" fillId="0" borderId="0">
      <alignment vertical="center"/>
    </xf>
    <xf numFmtId="0" fontId="47" fillId="0" borderId="15" applyNumberFormat="false" applyFill="false" applyAlignment="false" applyProtection="false">
      <alignment vertical="center"/>
    </xf>
    <xf numFmtId="0" fontId="35"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5" fillId="22"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37" fillId="28" borderId="0" applyNumberFormat="false" applyBorder="false" applyAlignment="false" applyProtection="false">
      <alignment vertical="center"/>
    </xf>
    <xf numFmtId="0" fontId="0" fillId="0" borderId="0">
      <alignment vertical="center"/>
    </xf>
    <xf numFmtId="0" fontId="41" fillId="0" borderId="16" applyNumberFormat="false" applyFill="false" applyAlignment="false" applyProtection="false">
      <alignment vertical="center"/>
    </xf>
    <xf numFmtId="0" fontId="6" fillId="0" borderId="0">
      <alignment vertical="center"/>
    </xf>
    <xf numFmtId="0" fontId="6" fillId="0" borderId="0"/>
    <xf numFmtId="0" fontId="55" fillId="0" borderId="0">
      <protection locked="false"/>
    </xf>
    <xf numFmtId="0" fontId="6" fillId="0" borderId="0"/>
    <xf numFmtId="0" fontId="54" fillId="0" borderId="20" applyNumberFormat="false" applyFill="false" applyAlignment="false" applyProtection="false">
      <alignment vertical="center"/>
    </xf>
    <xf numFmtId="0" fontId="35" fillId="24"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7"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6" fillId="0" borderId="0"/>
    <xf numFmtId="0" fontId="0" fillId="0" borderId="0">
      <alignment vertical="center"/>
    </xf>
    <xf numFmtId="0" fontId="48" fillId="0" borderId="0" applyNumberFormat="false" applyFill="false" applyBorder="false" applyAlignment="false" applyProtection="false">
      <alignment vertical="center"/>
    </xf>
    <xf numFmtId="0" fontId="0" fillId="0" borderId="0">
      <alignment vertical="center"/>
    </xf>
    <xf numFmtId="0" fontId="35" fillId="20" borderId="0" applyNumberFormat="false" applyBorder="false" applyAlignment="false" applyProtection="false">
      <alignment vertical="center"/>
    </xf>
    <xf numFmtId="0" fontId="6" fillId="0" borderId="0">
      <alignment vertical="center"/>
    </xf>
    <xf numFmtId="0" fontId="42" fillId="0" borderId="14" applyNumberFormat="false" applyFill="false" applyAlignment="false" applyProtection="false">
      <alignment vertical="center"/>
    </xf>
    <xf numFmtId="0" fontId="6" fillId="0" borderId="0">
      <alignment vertical="center"/>
    </xf>
    <xf numFmtId="0" fontId="41" fillId="0" borderId="0" applyNumberFormat="false" applyFill="false" applyBorder="false" applyAlignment="false" applyProtection="false">
      <alignment vertical="center"/>
    </xf>
    <xf numFmtId="0" fontId="35" fillId="17" borderId="0" applyNumberFormat="false" applyBorder="false" applyAlignment="false" applyProtection="false">
      <alignment vertical="center"/>
    </xf>
    <xf numFmtId="0" fontId="38" fillId="0" borderId="0">
      <alignment vertical="center"/>
    </xf>
    <xf numFmtId="42" fontId="0"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35" fillId="16" borderId="0" applyNumberFormat="false" applyBorder="false" applyAlignment="false" applyProtection="false">
      <alignment vertical="center"/>
    </xf>
    <xf numFmtId="0" fontId="6" fillId="0" borderId="0"/>
    <xf numFmtId="0" fontId="0" fillId="29" borderId="17" applyNumberFormat="false" applyFont="false" applyAlignment="false" applyProtection="false">
      <alignment vertical="center"/>
    </xf>
    <xf numFmtId="0" fontId="37" fillId="15"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38" fillId="0" borderId="0">
      <alignment vertical="center"/>
    </xf>
    <xf numFmtId="0" fontId="35" fillId="14" borderId="0" applyNumberFormat="false" applyBorder="false" applyAlignment="false" applyProtection="false">
      <alignment vertical="center"/>
    </xf>
    <xf numFmtId="0" fontId="49" fillId="27" borderId="0" applyNumberFormat="false" applyBorder="false" applyAlignment="false" applyProtection="false">
      <alignment vertical="center"/>
    </xf>
    <xf numFmtId="0" fontId="39" fillId="13" borderId="13" applyNumberFormat="false" applyAlignment="false" applyProtection="false">
      <alignment vertical="center"/>
    </xf>
    <xf numFmtId="0" fontId="37" fillId="12"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6" fillId="0" borderId="0"/>
    <xf numFmtId="0" fontId="37" fillId="11" borderId="0" applyNumberFormat="false" applyBorder="false" applyAlignment="false" applyProtection="false">
      <alignment vertical="center"/>
    </xf>
    <xf numFmtId="0" fontId="37" fillId="10" borderId="0" applyNumberFormat="false" applyBorder="false" applyAlignment="false" applyProtection="false">
      <alignment vertical="center"/>
    </xf>
    <xf numFmtId="0" fontId="37"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7" fillId="8" borderId="0" applyNumberFormat="false" applyBorder="false" applyAlignment="false" applyProtection="false">
      <alignment vertical="center"/>
    </xf>
    <xf numFmtId="0" fontId="38" fillId="0" borderId="0">
      <alignment vertical="center"/>
    </xf>
    <xf numFmtId="44" fontId="0" fillId="0" borderId="0" applyFont="false" applyFill="false" applyBorder="false" applyAlignment="false" applyProtection="false">
      <alignment vertical="center"/>
    </xf>
    <xf numFmtId="0" fontId="37" fillId="7"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6" fillId="5" borderId="13" applyNumberFormat="false" applyAlignment="false" applyProtection="false">
      <alignment vertical="center"/>
    </xf>
    <xf numFmtId="0" fontId="35" fillId="4" borderId="0" applyNumberFormat="false" applyBorder="false" applyAlignment="false" applyProtection="false">
      <alignment vertical="center"/>
    </xf>
    <xf numFmtId="0" fontId="37" fillId="18" borderId="0" applyNumberFormat="false" applyBorder="false" applyAlignment="false" applyProtection="false">
      <alignment vertical="center"/>
    </xf>
    <xf numFmtId="0" fontId="6" fillId="0" borderId="0">
      <protection locked="false"/>
    </xf>
    <xf numFmtId="0" fontId="35" fillId="34" borderId="0" applyNumberFormat="false" applyBorder="false" applyAlignment="false" applyProtection="false">
      <alignment vertical="center"/>
    </xf>
  </cellStyleXfs>
  <cellXfs count="529">
    <xf numFmtId="0" fontId="0" fillId="0" borderId="0" xfId="0">
      <alignment vertical="center"/>
    </xf>
    <xf numFmtId="0" fontId="0" fillId="0" borderId="0" xfId="0" applyAlignment="true">
      <alignment horizontal="left" vertical="center"/>
    </xf>
    <xf numFmtId="0" fontId="0" fillId="0" borderId="0" xfId="0" applyAlignment="true">
      <alignment horizontal="center" vertical="center"/>
    </xf>
    <xf numFmtId="0" fontId="1" fillId="2" borderId="0" xfId="0" applyFont="true" applyFill="true" applyAlignment="true">
      <alignment horizontal="center"/>
    </xf>
    <xf numFmtId="0" fontId="1" fillId="2" borderId="0" xfId="0" applyFont="true" applyFill="true" applyAlignment="true">
      <alignment horizontal="left"/>
    </xf>
    <xf numFmtId="0" fontId="2" fillId="2" borderId="0" xfId="0" applyFont="true" applyFill="true" applyAlignment="true"/>
    <xf numFmtId="0" fontId="2" fillId="2" borderId="0" xfId="0" applyFont="true" applyFill="true" applyAlignment="true">
      <alignment horizontal="left"/>
    </xf>
    <xf numFmtId="0" fontId="2" fillId="2" borderId="0" xfId="0" applyFont="true" applyFill="true" applyAlignment="true">
      <alignment horizontal="center"/>
    </xf>
    <xf numFmtId="0" fontId="3" fillId="2" borderId="1" xfId="2" applyFont="true" applyFill="true" applyBorder="true" applyAlignment="true">
      <alignment horizontal="center" vertical="center" wrapText="true"/>
    </xf>
    <xf numFmtId="0" fontId="4" fillId="2" borderId="1" xfId="0" applyFont="true" applyFill="true" applyBorder="true" applyAlignment="true">
      <alignment vertical="center" wrapText="true"/>
    </xf>
    <xf numFmtId="0" fontId="4" fillId="2" borderId="1" xfId="0" applyFont="true" applyFill="true" applyBorder="true" applyAlignment="true">
      <alignment horizontal="left" vertical="center" wrapText="true"/>
    </xf>
    <xf numFmtId="0" fontId="4" fillId="2" borderId="1" xfId="0" applyFont="true" applyFill="true" applyBorder="true" applyAlignment="true">
      <alignment horizontal="center" vertical="center" wrapText="true"/>
    </xf>
    <xf numFmtId="0" fontId="4" fillId="2" borderId="1" xfId="2" applyFont="true" applyFill="true" applyBorder="true" applyAlignment="true">
      <alignment horizontal="center" vertical="center" wrapText="true"/>
    </xf>
    <xf numFmtId="0" fontId="5" fillId="0" borderId="1" xfId="2" applyFont="true" applyBorder="true" applyAlignment="true">
      <alignment horizontal="center" vertical="center" wrapText="true"/>
    </xf>
    <xf numFmtId="0" fontId="6" fillId="0" borderId="1" xfId="0" applyFont="true" applyBorder="true" applyAlignment="true">
      <alignment horizontal="left" vertical="center" wrapText="true"/>
    </xf>
    <xf numFmtId="0" fontId="6" fillId="0" borderId="1" xfId="2"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2" applyFont="true" applyBorder="true" applyAlignment="true">
      <alignment horizontal="center" vertical="center" wrapText="true"/>
    </xf>
    <xf numFmtId="0" fontId="5" fillId="0" borderId="1" xfId="0" applyFont="true" applyBorder="true" applyAlignment="true">
      <alignment horizontal="left" vertical="center" wrapText="true"/>
    </xf>
    <xf numFmtId="0" fontId="5" fillId="0" borderId="0" xfId="0" applyFont="true" applyAlignment="true">
      <alignment horizontal="left" vertical="center" wrapText="true"/>
    </xf>
    <xf numFmtId="0" fontId="7" fillId="0" borderId="0" xfId="2" applyFont="true" applyAlignment="true">
      <alignment horizontal="center" vertical="center" wrapText="true"/>
    </xf>
    <xf numFmtId="0" fontId="6" fillId="0" borderId="0" xfId="0" applyFont="true" applyAlignment="true">
      <alignment horizontal="center" vertical="center" wrapText="true"/>
    </xf>
    <xf numFmtId="0" fontId="7" fillId="0" borderId="0" xfId="2" applyFont="true" applyAlignment="true">
      <alignment horizontal="left" vertical="center" wrapText="true"/>
    </xf>
    <xf numFmtId="41" fontId="2" fillId="2" borderId="0" xfId="0" applyNumberFormat="true" applyFont="true" applyFill="true" applyAlignment="true"/>
    <xf numFmtId="41" fontId="3" fillId="2" borderId="1" xfId="2" applyNumberFormat="true" applyFont="true" applyFill="true" applyBorder="true" applyAlignment="true">
      <alignment horizontal="center" vertical="center" wrapText="true"/>
    </xf>
    <xf numFmtId="178" fontId="4" fillId="2" borderId="1" xfId="0" applyNumberFormat="true" applyFont="true" applyFill="true" applyBorder="true" applyAlignment="true">
      <alignment horizontal="center" vertical="center" wrapText="true"/>
    </xf>
    <xf numFmtId="179" fontId="4" fillId="0" borderId="1" xfId="2" applyNumberFormat="true" applyFont="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6" fillId="0" borderId="1" xfId="0" applyFont="true" applyBorder="true" applyAlignment="true">
      <alignment horizontal="justify" vertical="center" wrapText="true"/>
    </xf>
    <xf numFmtId="179" fontId="6" fillId="0" borderId="1" xfId="0" applyNumberFormat="true" applyFont="true" applyBorder="true" applyAlignment="true">
      <alignment horizontal="center" vertical="center" wrapText="true"/>
    </xf>
    <xf numFmtId="0" fontId="6" fillId="0" borderId="0" xfId="0" applyFont="true" applyAlignment="true">
      <alignment horizontal="left" vertical="center" wrapText="true"/>
    </xf>
    <xf numFmtId="0" fontId="7" fillId="0" borderId="0" xfId="2" applyFont="true" applyAlignment="true">
      <alignment vertical="center" wrapText="true"/>
    </xf>
    <xf numFmtId="0" fontId="4" fillId="2" borderId="0" xfId="0" applyFont="true" applyFill="true" applyAlignment="true">
      <alignment horizontal="right" vertical="center"/>
    </xf>
    <xf numFmtId="0" fontId="3" fillId="0" borderId="1" xfId="2" applyFont="true" applyBorder="true" applyAlignment="true">
      <alignment horizontal="center" vertical="center" wrapText="true"/>
    </xf>
    <xf numFmtId="0" fontId="5" fillId="0" borderId="1" xfId="2" applyFont="true" applyBorder="true" applyAlignment="true">
      <alignment horizontal="left" vertical="center" wrapText="true"/>
    </xf>
    <xf numFmtId="0" fontId="1" fillId="0" borderId="0" xfId="0" applyFont="true" applyAlignment="true" applyProtection="true">
      <alignment horizontal="center"/>
      <protection locked="false"/>
    </xf>
    <xf numFmtId="0" fontId="1" fillId="0" borderId="0" xfId="0" applyFont="true" applyAlignment="true" applyProtection="true">
      <alignment horizontal="left"/>
      <protection locked="false"/>
    </xf>
    <xf numFmtId="0" fontId="8" fillId="0" borderId="2" xfId="0" applyFont="true" applyBorder="true" applyAlignment="true" applyProtection="true">
      <alignment horizontal="center" vertical="center"/>
      <protection locked="false"/>
    </xf>
    <xf numFmtId="0" fontId="8" fillId="0" borderId="2" xfId="0" applyFont="true" applyBorder="true" applyAlignment="true" applyProtection="true">
      <alignment horizontal="left" vertical="center"/>
      <protection locked="false"/>
    </xf>
    <xf numFmtId="0" fontId="8" fillId="0" borderId="0" xfId="0" applyFont="true" applyAlignment="true" applyProtection="true">
      <alignment horizontal="center" vertical="center"/>
      <protection locked="false"/>
    </xf>
    <xf numFmtId="0" fontId="3" fillId="0" borderId="3" xfId="0" applyFont="true" applyBorder="true" applyAlignment="true" applyProtection="true">
      <alignment horizontal="center" vertical="center" wrapText="true"/>
      <protection locked="false"/>
    </xf>
    <xf numFmtId="0" fontId="3" fillId="0" borderId="1" xfId="0" applyFont="true" applyBorder="true" applyAlignment="true" applyProtection="true">
      <alignment horizontal="left" vertical="center" wrapText="true"/>
      <protection locked="false"/>
    </xf>
    <xf numFmtId="0" fontId="3" fillId="0" borderId="1" xfId="0" applyFont="true" applyBorder="true" applyAlignment="true">
      <alignment horizontal="center" vertical="center" wrapText="true"/>
    </xf>
    <xf numFmtId="0" fontId="3" fillId="0" borderId="4" xfId="0" applyFont="true" applyBorder="true" applyAlignment="true" applyProtection="true">
      <alignment horizontal="center" vertical="center" wrapText="true"/>
      <protection locked="false"/>
    </xf>
    <xf numFmtId="0" fontId="3" fillId="0" borderId="3" xfId="0" applyFont="true" applyBorder="true" applyAlignment="true" applyProtection="true">
      <alignment horizontal="center" vertical="center"/>
      <protection locked="false"/>
    </xf>
    <xf numFmtId="0" fontId="3" fillId="0" borderId="1" xfId="0" applyFont="true" applyBorder="true" applyAlignment="true" applyProtection="true">
      <alignment horizontal="center" vertical="center" wrapText="true"/>
      <protection locked="false"/>
    </xf>
    <xf numFmtId="0" fontId="3" fillId="0" borderId="1" xfId="0" applyFont="true" applyBorder="true" applyAlignment="true" applyProtection="true">
      <alignment horizontal="left" vertical="center"/>
      <protection locked="false"/>
    </xf>
    <xf numFmtId="0" fontId="3" fillId="0" borderId="1" xfId="0" applyFont="true" applyBorder="true" applyAlignment="true" applyProtection="true">
      <alignment horizontal="center" vertical="center"/>
      <protection locked="false"/>
    </xf>
    <xf numFmtId="0" fontId="3" fillId="0" borderId="4" xfId="0" applyFont="true" applyBorder="true" applyAlignment="true" applyProtection="true">
      <alignment horizontal="center" vertical="center"/>
      <protection locked="false"/>
    </xf>
    <xf numFmtId="0" fontId="3" fillId="0" borderId="1" xfId="40" applyFont="true" applyBorder="true" applyAlignment="true">
      <alignment horizontal="left" vertical="center" wrapText="true"/>
    </xf>
    <xf numFmtId="0" fontId="9" fillId="0" borderId="1" xfId="2" applyFont="true" applyBorder="true" applyAlignment="true">
      <alignment horizontal="center" vertical="center" wrapText="true"/>
    </xf>
    <xf numFmtId="0" fontId="3" fillId="0" borderId="1" xfId="40" applyFont="true" applyBorder="true" applyAlignment="true">
      <alignment horizontal="center" vertical="center" wrapText="true"/>
    </xf>
    <xf numFmtId="0" fontId="4" fillId="0" borderId="1" xfId="2" applyFont="true" applyBorder="true" applyAlignment="true">
      <alignment horizontal="center" vertical="center" wrapText="true"/>
    </xf>
    <xf numFmtId="0" fontId="3" fillId="0" borderId="3" xfId="0" applyFont="true" applyBorder="true" applyAlignment="true" applyProtection="true">
      <alignment horizontal="left" vertical="center" wrapText="true"/>
      <protection locked="false"/>
    </xf>
    <xf numFmtId="0" fontId="0" fillId="0" borderId="1" xfId="0" applyBorder="true">
      <alignment vertical="center"/>
    </xf>
    <xf numFmtId="0" fontId="3" fillId="0" borderId="3" xfId="2" applyFont="true" applyBorder="true" applyAlignment="true">
      <alignment horizontal="left" vertical="center" wrapText="true"/>
    </xf>
    <xf numFmtId="0" fontId="3" fillId="0" borderId="4" xfId="2" applyFont="true" applyBorder="true" applyAlignment="true">
      <alignment horizontal="center" vertical="center" wrapText="true"/>
    </xf>
    <xf numFmtId="0" fontId="10" fillId="0" borderId="1" xfId="2" applyFont="true" applyBorder="true" applyAlignment="true">
      <alignment horizontal="center" vertical="center" wrapText="true"/>
    </xf>
    <xf numFmtId="0" fontId="6" fillId="0" borderId="1" xfId="2" applyBorder="true" applyAlignment="true">
      <alignment vertical="center" wrapText="true"/>
    </xf>
    <xf numFmtId="0" fontId="5" fillId="0" borderId="1" xfId="0" applyFont="true" applyBorder="true" applyAlignment="true" applyProtection="true">
      <alignment horizontal="left" vertical="center" wrapText="true"/>
      <protection locked="false"/>
    </xf>
    <xf numFmtId="0" fontId="11" fillId="0" borderId="1" xfId="2" applyFont="true" applyBorder="true" applyAlignment="true">
      <alignment horizontal="center" vertical="center" wrapText="true"/>
    </xf>
    <xf numFmtId="0" fontId="5" fillId="0" borderId="1" xfId="0" applyFont="true" applyBorder="true" applyAlignment="true" applyProtection="true">
      <alignment horizontal="center" vertical="center" wrapText="true"/>
      <protection locked="false"/>
    </xf>
    <xf numFmtId="0" fontId="7" fillId="0" borderId="1" xfId="2" applyFont="true" applyBorder="true" applyAlignment="true">
      <alignment horizontal="left" vertical="center" wrapText="true"/>
    </xf>
    <xf numFmtId="0" fontId="12" fillId="0" borderId="1" xfId="0" applyFont="true" applyBorder="true" applyAlignment="true">
      <alignment horizontal="left" vertical="center" wrapText="true"/>
    </xf>
    <xf numFmtId="0" fontId="13" fillId="0" borderId="1" xfId="2"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13" fillId="0" borderId="1" xfId="0" applyFont="true" applyBorder="true" applyAlignment="true">
      <alignment horizontal="left" vertical="center" wrapText="true"/>
    </xf>
    <xf numFmtId="178" fontId="13" fillId="0" borderId="1" xfId="0" applyNumberFormat="true" applyFont="true" applyBorder="true" applyAlignment="true">
      <alignment horizontal="left" vertical="center" wrapText="true"/>
    </xf>
    <xf numFmtId="49" fontId="5" fillId="0" borderId="1" xfId="0" applyNumberFormat="true" applyFont="true" applyBorder="true" applyAlignment="true">
      <alignment horizontal="left" vertical="center" wrapText="true"/>
    </xf>
    <xf numFmtId="0" fontId="7" fillId="0" borderId="5" xfId="2" applyFont="true" applyBorder="true" applyAlignment="true">
      <alignment horizontal="center" vertical="center" wrapText="true"/>
    </xf>
    <xf numFmtId="0" fontId="6" fillId="0" borderId="1" xfId="0" applyFont="true" applyBorder="true" applyAlignment="true" applyProtection="true">
      <alignment horizontal="left" vertical="center" wrapText="true"/>
      <protection locked="false"/>
    </xf>
    <xf numFmtId="0" fontId="6" fillId="0" borderId="1" xfId="0" applyFont="true" applyBorder="true" applyAlignment="true" applyProtection="true">
      <alignment horizontal="center" vertical="center" wrapText="true"/>
      <protection locked="false"/>
    </xf>
    <xf numFmtId="0" fontId="11" fillId="0" borderId="1" xfId="0" applyFont="true" applyBorder="true" applyAlignment="true">
      <alignment horizontal="left" vertical="center" wrapText="true"/>
    </xf>
    <xf numFmtId="0" fontId="11" fillId="0" borderId="1" xfId="0" applyFont="true" applyBorder="true" applyAlignment="true">
      <alignment horizontal="center" vertical="center" wrapText="true"/>
    </xf>
    <xf numFmtId="0" fontId="14" fillId="0" borderId="1" xfId="0" applyFont="true" applyBorder="true" applyAlignment="true">
      <alignment horizontal="left" vertical="center" wrapText="true"/>
    </xf>
    <xf numFmtId="178" fontId="6" fillId="0" borderId="0" xfId="0" applyNumberFormat="true" applyFont="true" applyAlignment="true">
      <alignment horizontal="left" vertical="center" wrapText="true"/>
    </xf>
    <xf numFmtId="0" fontId="15" fillId="0" borderId="0" xfId="2" applyFont="true" applyAlignment="true">
      <alignment horizontal="center" vertical="center" wrapText="true"/>
    </xf>
    <xf numFmtId="0" fontId="5" fillId="0" borderId="0" xfId="2" applyFont="true" applyAlignment="true">
      <alignment horizontal="center" vertical="center" wrapText="true"/>
    </xf>
    <xf numFmtId="178" fontId="16" fillId="0" borderId="0" xfId="0" applyNumberFormat="true" applyFont="true" applyAlignment="true">
      <alignment horizontal="left" vertical="center" wrapText="true"/>
    </xf>
    <xf numFmtId="0" fontId="16" fillId="0" borderId="0" xfId="2" applyFont="true" applyAlignment="true">
      <alignment horizontal="center" vertical="center" wrapText="true"/>
    </xf>
    <xf numFmtId="0" fontId="6" fillId="0" borderId="0" xfId="2" applyAlignment="true">
      <alignment horizontal="center" vertical="center" wrapText="true"/>
    </xf>
    <xf numFmtId="0" fontId="8" fillId="0" borderId="0" xfId="0" applyFont="true" applyAlignment="true" applyProtection="true">
      <alignment horizontal="left" vertical="center"/>
      <protection locked="false"/>
    </xf>
    <xf numFmtId="41" fontId="8" fillId="0" borderId="2" xfId="0" applyNumberFormat="true" applyFont="true" applyBorder="true" applyAlignment="true" applyProtection="true">
      <alignment horizontal="center" vertical="center"/>
      <protection locked="false"/>
    </xf>
    <xf numFmtId="0" fontId="3" fillId="0" borderId="6" xfId="2" applyFont="true" applyBorder="true" applyAlignment="true">
      <alignment horizontal="center" vertical="center" wrapText="true"/>
    </xf>
    <xf numFmtId="41" fontId="3" fillId="0" borderId="1" xfId="2" applyNumberFormat="true" applyFont="true" applyBorder="true" applyAlignment="true">
      <alignment horizontal="center" vertical="center" wrapText="true"/>
    </xf>
    <xf numFmtId="0" fontId="3" fillId="0" borderId="5" xfId="2" applyFont="true" applyBorder="true" applyAlignment="true">
      <alignment horizontal="center" vertical="center" wrapText="true"/>
    </xf>
    <xf numFmtId="179" fontId="3" fillId="0" borderId="1" xfId="0" applyNumberFormat="true" applyFont="true" applyBorder="true" applyAlignment="true" applyProtection="true">
      <alignment horizontal="center" vertical="center" wrapText="true"/>
      <protection locked="false"/>
    </xf>
    <xf numFmtId="179" fontId="3" fillId="0" borderId="1" xfId="0" applyNumberFormat="true" applyFont="true" applyBorder="true" applyAlignment="true" applyProtection="true">
      <alignment horizontal="left" vertical="center" wrapText="true"/>
      <protection locked="false"/>
    </xf>
    <xf numFmtId="179" fontId="3" fillId="0" borderId="1" xfId="0" applyNumberFormat="true" applyFont="true" applyBorder="true" applyAlignment="true">
      <alignment horizontal="center" vertical="center" wrapText="true"/>
    </xf>
    <xf numFmtId="0" fontId="3" fillId="0" borderId="1" xfId="40" applyFont="true" applyBorder="true" applyAlignment="true">
      <alignment vertical="center" wrapText="true"/>
    </xf>
    <xf numFmtId="179" fontId="9" fillId="0" borderId="1" xfId="2" applyNumberFormat="true" applyFont="true" applyBorder="true" applyAlignment="true">
      <alignment horizontal="center" vertical="center" wrapText="true"/>
    </xf>
    <xf numFmtId="179" fontId="3" fillId="0" borderId="1" xfId="2" applyNumberFormat="true" applyFont="true" applyBorder="true" applyAlignment="true">
      <alignment horizontal="center" vertical="center" wrapText="true"/>
    </xf>
    <xf numFmtId="0" fontId="10" fillId="0" borderId="1" xfId="2" applyFont="true" applyBorder="true" applyAlignment="true">
      <alignment horizontal="left" vertical="center" wrapText="true"/>
    </xf>
    <xf numFmtId="181" fontId="17" fillId="0" borderId="1" xfId="2" applyNumberFormat="true" applyFont="true" applyBorder="true" applyAlignment="true">
      <alignment horizontal="center" vertical="center" wrapText="true"/>
    </xf>
    <xf numFmtId="0" fontId="6" fillId="0" borderId="1" xfId="2" applyBorder="true" applyAlignment="true">
      <alignment horizontal="left" vertical="center" wrapText="true"/>
    </xf>
    <xf numFmtId="179" fontId="5" fillId="0" borderId="1" xfId="0" applyNumberFormat="true" applyFont="true" applyBorder="true" applyAlignment="true" applyProtection="true">
      <alignment horizontal="center" vertical="center" wrapText="true"/>
      <protection locked="false"/>
    </xf>
    <xf numFmtId="179" fontId="5" fillId="0" borderId="1" xfId="0" applyNumberFormat="true" applyFont="true" applyBorder="true" applyAlignment="true" applyProtection="true">
      <alignment horizontal="justify" vertical="center" wrapText="true"/>
      <protection locked="false"/>
    </xf>
    <xf numFmtId="179" fontId="5" fillId="0" borderId="1" xfId="2" applyNumberFormat="true" applyFont="true" applyBorder="true" applyAlignment="true">
      <alignment horizontal="center" vertical="center" wrapText="true"/>
    </xf>
    <xf numFmtId="0" fontId="6" fillId="0" borderId="1" xfId="2" applyBorder="true" applyAlignment="true">
      <alignment horizontal="justify" vertical="center" wrapText="true"/>
    </xf>
    <xf numFmtId="0" fontId="7" fillId="0" borderId="1" xfId="0" applyFont="true" applyBorder="true" applyAlignment="true" applyProtection="true">
      <alignment horizontal="justify" vertical="center" wrapText="true"/>
      <protection locked="false"/>
    </xf>
    <xf numFmtId="0" fontId="7" fillId="0" borderId="1" xfId="2" applyFont="true" applyBorder="true" applyAlignment="true">
      <alignment horizontal="justify" vertical="center" wrapText="true"/>
    </xf>
    <xf numFmtId="179" fontId="13" fillId="0" borderId="1" xfId="0" applyNumberFormat="true" applyFont="true" applyBorder="true" applyAlignment="true" applyProtection="true">
      <alignment horizontal="justify" vertical="center" wrapText="true"/>
      <protection locked="false"/>
    </xf>
    <xf numFmtId="179" fontId="6" fillId="0" borderId="1" xfId="0" applyNumberFormat="true" applyFont="true" applyBorder="true" applyAlignment="true" applyProtection="true">
      <alignment horizontal="center" vertical="center" wrapText="true"/>
      <protection locked="false"/>
    </xf>
    <xf numFmtId="0" fontId="5" fillId="0" borderId="1" xfId="2" applyFont="true" applyBorder="true" applyAlignment="true">
      <alignment horizontal="justify" vertical="center" wrapText="true"/>
    </xf>
    <xf numFmtId="0" fontId="7" fillId="0" borderId="5" xfId="2" applyFont="true" applyBorder="true" applyAlignment="true">
      <alignment horizontal="justify" vertical="center" wrapText="true"/>
    </xf>
    <xf numFmtId="0" fontId="6" fillId="0" borderId="1" xfId="0" applyFont="true" applyBorder="true" applyAlignment="true" applyProtection="true">
      <alignment horizontal="justify" vertical="center" wrapText="true"/>
      <protection locked="false"/>
    </xf>
    <xf numFmtId="179" fontId="6" fillId="0" borderId="1" xfId="0" applyNumberFormat="true" applyFont="true" applyBorder="true" applyAlignment="true" applyProtection="true">
      <alignment horizontal="justify" vertical="center" wrapText="true"/>
      <protection locked="false"/>
    </xf>
    <xf numFmtId="0" fontId="11" fillId="0" borderId="1" xfId="0" applyFont="true" applyBorder="true" applyAlignment="true">
      <alignment horizontal="justify" vertical="center" wrapText="true"/>
    </xf>
    <xf numFmtId="0" fontId="14" fillId="0" borderId="1" xfId="0" applyFont="true" applyBorder="true" applyAlignment="true">
      <alignment horizontal="center" vertical="center" wrapText="true"/>
    </xf>
    <xf numFmtId="0" fontId="14" fillId="0" borderId="1" xfId="0" applyFont="true" applyBorder="true" applyAlignment="true">
      <alignment horizontal="justify" vertical="center" wrapText="true"/>
    </xf>
    <xf numFmtId="179" fontId="16" fillId="0" borderId="0" xfId="2" applyNumberFormat="true" applyFont="true" applyAlignment="true">
      <alignment horizontal="left" vertical="center" wrapText="true"/>
    </xf>
    <xf numFmtId="0" fontId="5" fillId="0" borderId="0" xfId="0" applyFont="true" applyAlignment="true" applyProtection="true">
      <alignment horizontal="center" vertical="center" wrapText="true"/>
      <protection locked="false"/>
    </xf>
    <xf numFmtId="0" fontId="16" fillId="0" borderId="0" xfId="0" applyFont="true" applyAlignment="true">
      <alignment horizontal="center" vertical="center" wrapText="true"/>
    </xf>
    <xf numFmtId="0" fontId="6" fillId="2" borderId="0" xfId="0" applyFont="true" applyFill="true" applyAlignment="true">
      <alignment horizontal="center" vertical="center" wrapText="true"/>
    </xf>
    <xf numFmtId="0" fontId="6" fillId="0" borderId="0" xfId="0" applyFont="true" applyAlignment="true">
      <alignment vertical="center" wrapText="true"/>
    </xf>
    <xf numFmtId="179" fontId="6" fillId="0" borderId="0" xfId="0" applyNumberFormat="true" applyFont="true" applyAlignment="true">
      <alignment horizontal="center" vertical="center" wrapText="true"/>
    </xf>
    <xf numFmtId="179" fontId="6" fillId="0" borderId="0" xfId="18" applyNumberFormat="true" applyAlignment="true">
      <alignment horizontal="center" vertical="center" wrapText="true"/>
    </xf>
    <xf numFmtId="0" fontId="5" fillId="0" borderId="1" xfId="2" applyFont="true" applyBorder="true" applyAlignment="true">
      <alignment horizontal="center"/>
    </xf>
    <xf numFmtId="180" fontId="6" fillId="0" borderId="1" xfId="0" applyNumberFormat="true" applyFont="true" applyBorder="true" applyAlignment="true" applyProtection="true">
      <alignment horizontal="center" vertical="center" wrapText="true"/>
      <protection locked="false"/>
    </xf>
    <xf numFmtId="0" fontId="3" fillId="0" borderId="2" xfId="0" applyFont="true" applyBorder="true" applyAlignment="true" applyProtection="true">
      <alignment horizontal="right" vertical="center"/>
      <protection locked="false"/>
    </xf>
    <xf numFmtId="181" fontId="10" fillId="0" borderId="1" xfId="2" applyNumberFormat="true" applyFont="true" applyBorder="true" applyAlignment="true">
      <alignment horizontal="center" vertical="center" wrapText="true"/>
    </xf>
    <xf numFmtId="0" fontId="10" fillId="0" borderId="1" xfId="2" applyFont="true" applyBorder="true" applyAlignment="true">
      <alignment vertical="center" wrapText="true"/>
    </xf>
    <xf numFmtId="179" fontId="5" fillId="0" borderId="1" xfId="0" applyNumberFormat="true" applyFont="true" applyBorder="true" applyAlignment="true" applyProtection="true">
      <alignment horizontal="left" vertical="center" wrapText="true"/>
      <protection locked="false"/>
    </xf>
    <xf numFmtId="0" fontId="13" fillId="0" borderId="1" xfId="2" applyFont="true" applyBorder="true" applyAlignment="true">
      <alignment horizontal="left" vertical="center" wrapText="true"/>
    </xf>
    <xf numFmtId="9" fontId="7" fillId="0" borderId="1" xfId="2" applyNumberFormat="true" applyFont="true" applyBorder="true" applyAlignment="true">
      <alignment horizontal="left" vertical="center" wrapText="true"/>
    </xf>
    <xf numFmtId="0" fontId="5" fillId="0" borderId="1" xfId="2" applyFont="true" applyBorder="true"/>
    <xf numFmtId="0" fontId="9" fillId="0" borderId="1" xfId="2" applyFont="true" applyBorder="true" applyAlignment="true">
      <alignment horizontal="left" vertical="center" wrapText="true"/>
    </xf>
    <xf numFmtId="0" fontId="18" fillId="0" borderId="7" xfId="2" applyFont="true" applyBorder="true" applyAlignment="true">
      <alignment horizontal="center"/>
    </xf>
    <xf numFmtId="0" fontId="18" fillId="0" borderId="8" xfId="2" applyFont="true" applyBorder="true" applyAlignment="true">
      <alignment horizontal="left"/>
    </xf>
    <xf numFmtId="0" fontId="18" fillId="0" borderId="8" xfId="2" applyFont="true" applyBorder="true" applyAlignment="true">
      <alignment horizontal="center"/>
    </xf>
    <xf numFmtId="0" fontId="19" fillId="0" borderId="0" xfId="42" applyFont="true" applyAlignment="true">
      <alignment horizontal="center" vertical="center"/>
    </xf>
    <xf numFmtId="0" fontId="19" fillId="0" borderId="0" xfId="42" applyFont="true" applyAlignment="true">
      <alignment horizontal="left" vertical="center" wrapText="true"/>
    </xf>
    <xf numFmtId="0" fontId="9" fillId="0" borderId="6" xfId="2" applyFont="true" applyBorder="true" applyAlignment="true">
      <alignment horizontal="center" vertical="center" wrapText="true"/>
    </xf>
    <xf numFmtId="0" fontId="9" fillId="0" borderId="5" xfId="2" applyFont="true" applyBorder="true" applyAlignment="true">
      <alignment horizontal="center" vertical="center" wrapText="true"/>
    </xf>
    <xf numFmtId="176" fontId="9" fillId="0" borderId="1" xfId="2" applyNumberFormat="true" applyFont="true" applyBorder="true" applyAlignment="true">
      <alignment horizontal="center" vertical="center" wrapText="true"/>
    </xf>
    <xf numFmtId="0" fontId="12" fillId="0" borderId="1" xfId="42" applyFont="true" applyBorder="true" applyAlignment="true">
      <alignment horizontal="center" vertical="center"/>
    </xf>
    <xf numFmtId="0" fontId="12" fillId="0" borderId="1" xfId="42" applyFont="true" applyBorder="true" applyAlignment="true">
      <alignment horizontal="left" vertical="center"/>
    </xf>
    <xf numFmtId="0" fontId="12" fillId="0" borderId="9" xfId="42" applyFont="true" applyBorder="true" applyAlignment="true">
      <alignment horizontal="left" vertical="center"/>
    </xf>
    <xf numFmtId="0" fontId="16" fillId="0" borderId="1" xfId="0" applyFont="true" applyBorder="true" applyAlignment="true">
      <alignment horizontal="left" vertical="center" wrapText="true"/>
    </xf>
    <xf numFmtId="0" fontId="16" fillId="0" borderId="1" xfId="2" applyFont="true" applyBorder="true" applyAlignment="true">
      <alignment horizontal="center" vertical="center" wrapText="true"/>
    </xf>
    <xf numFmtId="0" fontId="16" fillId="0" borderId="1" xfId="2" applyFont="true" applyBorder="true" applyAlignment="true">
      <alignment horizontal="left" vertical="center" wrapText="true"/>
    </xf>
    <xf numFmtId="0" fontId="20" fillId="0" borderId="1" xfId="42" applyFont="true" applyBorder="true" applyAlignment="true">
      <alignment horizontal="left" vertical="center" wrapText="true"/>
    </xf>
    <xf numFmtId="0" fontId="20" fillId="0" borderId="1" xfId="42" applyFont="true" applyBorder="true" applyAlignment="true">
      <alignment horizontal="center" vertical="center" wrapText="true"/>
    </xf>
    <xf numFmtId="181" fontId="16" fillId="0" borderId="1" xfId="42" applyNumberFormat="true" applyFont="true" applyBorder="true" applyAlignment="true">
      <alignment horizontal="center" vertical="center" wrapText="true"/>
    </xf>
    <xf numFmtId="181" fontId="16" fillId="0" borderId="1" xfId="42" applyNumberFormat="true" applyFont="true" applyBorder="true" applyAlignment="true">
      <alignment horizontal="left" vertical="center" wrapText="true"/>
    </xf>
    <xf numFmtId="0" fontId="16" fillId="0" borderId="1" xfId="42" applyFont="true" applyBorder="true" applyAlignment="true">
      <alignment horizontal="left" vertical="center" wrapText="true"/>
    </xf>
    <xf numFmtId="0" fontId="16" fillId="0" borderId="1" xfId="42" applyFont="true" applyBorder="true" applyAlignment="true">
      <alignment horizontal="center" vertical="center" wrapText="true"/>
    </xf>
    <xf numFmtId="0" fontId="16" fillId="0" borderId="1" xfId="39" applyFont="true" applyBorder="true" applyAlignment="true">
      <alignment horizontal="left" vertical="center" wrapText="true"/>
    </xf>
    <xf numFmtId="0" fontId="16" fillId="0" borderId="1" xfId="39" applyFont="true" applyBorder="true" applyAlignment="true">
      <alignment horizontal="center" vertical="center" wrapText="true"/>
    </xf>
    <xf numFmtId="181" fontId="20" fillId="0" borderId="1" xfId="42" applyNumberFormat="true" applyFont="true" applyBorder="true" applyAlignment="true">
      <alignment horizontal="left" vertical="center" wrapText="true"/>
    </xf>
    <xf numFmtId="0" fontId="16" fillId="0" borderId="1" xfId="49" applyFont="true" applyBorder="true" applyAlignment="true">
      <alignment horizontal="left" vertical="center" wrapText="true"/>
    </xf>
    <xf numFmtId="0" fontId="6" fillId="0" borderId="1" xfId="18" applyBorder="true" applyAlignment="true">
      <alignment horizontal="center" vertical="center" wrapText="true"/>
    </xf>
    <xf numFmtId="0" fontId="16" fillId="0" borderId="1" xfId="49" applyFont="true" applyBorder="true" applyAlignment="true">
      <alignment horizontal="center" vertical="center" wrapText="true"/>
    </xf>
    <xf numFmtId="0" fontId="11" fillId="0" borderId="1" xfId="42" applyFont="true" applyBorder="true" applyAlignment="true">
      <alignment horizontal="left" vertical="center" wrapText="true"/>
    </xf>
    <xf numFmtId="0" fontId="11" fillId="0" borderId="1" xfId="42" applyFont="true" applyBorder="true" applyAlignment="true">
      <alignment horizontal="center" vertical="center" wrapText="true"/>
    </xf>
    <xf numFmtId="0" fontId="20" fillId="0" borderId="1" xfId="42" applyFont="true" applyBorder="true" applyAlignment="true">
      <alignment horizontal="center" vertical="center"/>
    </xf>
    <xf numFmtId="0" fontId="16" fillId="0" borderId="1" xfId="18" applyFont="true" applyBorder="true" applyAlignment="true">
      <alignment horizontal="center" vertical="center" wrapText="true"/>
    </xf>
    <xf numFmtId="0" fontId="11" fillId="0" borderId="1" xfId="2" applyFont="true" applyBorder="true" applyAlignment="true">
      <alignment horizontal="left" vertical="center" wrapText="true"/>
    </xf>
    <xf numFmtId="0" fontId="13" fillId="0" borderId="9" xfId="42" applyFont="true" applyBorder="true" applyAlignment="true">
      <alignment horizontal="left" vertical="center"/>
    </xf>
    <xf numFmtId="0" fontId="5" fillId="0" borderId="3" xfId="2" applyFont="true" applyBorder="true" applyAlignment="true">
      <alignment horizontal="center" vertical="center" wrapText="true"/>
    </xf>
    <xf numFmtId="0" fontId="9" fillId="0" borderId="3" xfId="2" applyFont="true" applyBorder="true" applyAlignment="true">
      <alignment horizontal="center" vertical="center" wrapText="true"/>
    </xf>
    <xf numFmtId="181" fontId="13" fillId="0" borderId="1" xfId="42" applyNumberFormat="true" applyFont="true" applyBorder="true" applyAlignment="true">
      <alignment horizontal="left" vertical="center" wrapText="true"/>
    </xf>
    <xf numFmtId="0" fontId="19" fillId="0" borderId="0" xfId="42" applyFont="true" applyAlignment="true">
      <alignment horizontal="left" vertical="center"/>
    </xf>
    <xf numFmtId="41" fontId="19" fillId="0" borderId="0" xfId="42" applyNumberFormat="true" applyFont="true" applyAlignment="true">
      <alignment horizontal="center" vertical="center"/>
    </xf>
    <xf numFmtId="41" fontId="9" fillId="0" borderId="1" xfId="2" applyNumberFormat="true" applyFont="true" applyBorder="true" applyAlignment="true">
      <alignment horizontal="center" vertical="center" wrapText="true"/>
    </xf>
    <xf numFmtId="0" fontId="16" fillId="0" borderId="1" xfId="2" applyFont="true" applyBorder="true" applyAlignment="true">
      <alignment horizontal="justify" vertical="center" wrapText="true"/>
    </xf>
    <xf numFmtId="179" fontId="16" fillId="0" borderId="1" xfId="2" applyNumberFormat="true" applyFont="true" applyBorder="true" applyAlignment="true">
      <alignment horizontal="center" vertical="center" wrapText="true"/>
    </xf>
    <xf numFmtId="0" fontId="9" fillId="0" borderId="5" xfId="2" applyFont="true" applyBorder="true" applyAlignment="true">
      <alignment horizontal="justify" vertical="center" wrapText="true"/>
    </xf>
    <xf numFmtId="179" fontId="6" fillId="0" borderId="1" xfId="2" applyNumberFormat="true" applyBorder="true" applyAlignment="true">
      <alignment horizontal="center" vertical="center" wrapText="true"/>
    </xf>
    <xf numFmtId="0" fontId="20" fillId="0" borderId="1" xfId="42" applyFont="true" applyBorder="true" applyAlignment="true">
      <alignment horizontal="justify" vertical="center" wrapText="true"/>
    </xf>
    <xf numFmtId="179" fontId="20" fillId="0" borderId="1" xfId="42" applyNumberFormat="true" applyFont="true" applyBorder="true" applyAlignment="true">
      <alignment horizontal="center" vertical="center" wrapText="true"/>
    </xf>
    <xf numFmtId="179" fontId="6" fillId="0" borderId="3" xfId="2" applyNumberFormat="true" applyBorder="true" applyAlignment="true">
      <alignment horizontal="center" vertical="center" wrapText="true"/>
    </xf>
    <xf numFmtId="181" fontId="16" fillId="0" borderId="1" xfId="42" applyNumberFormat="true" applyFont="true" applyBorder="true" applyAlignment="true">
      <alignment horizontal="justify" vertical="center" wrapText="true"/>
    </xf>
    <xf numFmtId="179" fontId="16" fillId="0" borderId="1" xfId="42" applyNumberFormat="true" applyFont="true" applyBorder="true" applyAlignment="true">
      <alignment horizontal="center" vertical="center" wrapText="true"/>
    </xf>
    <xf numFmtId="179" fontId="20" fillId="0" borderId="1" xfId="42" applyNumberFormat="true" applyFont="true" applyBorder="true" applyAlignment="true">
      <alignment horizontal="center" vertical="center"/>
    </xf>
    <xf numFmtId="0" fontId="16" fillId="0" borderId="1" xfId="42" applyFont="true" applyBorder="true" applyAlignment="true">
      <alignment horizontal="justify" vertical="center" wrapText="true"/>
    </xf>
    <xf numFmtId="179" fontId="16" fillId="0" borderId="1" xfId="18" applyNumberFormat="true" applyFont="true" applyBorder="true" applyAlignment="true">
      <alignment horizontal="center" vertical="center" wrapText="true"/>
    </xf>
    <xf numFmtId="0" fontId="16" fillId="0" borderId="1" xfId="39" applyFont="true" applyBorder="true" applyAlignment="true">
      <alignment horizontal="justify" vertical="center" wrapText="true"/>
    </xf>
    <xf numFmtId="179" fontId="16" fillId="0" borderId="1" xfId="39" applyNumberFormat="true" applyFont="true" applyBorder="true" applyAlignment="true">
      <alignment horizontal="center" vertical="center" wrapText="true"/>
    </xf>
    <xf numFmtId="181" fontId="16" fillId="0" borderId="1" xfId="49" applyNumberFormat="true" applyFont="true" applyBorder="true" applyAlignment="true">
      <alignment horizontal="justify" vertical="center" wrapText="true"/>
    </xf>
    <xf numFmtId="179" fontId="16" fillId="0" borderId="1" xfId="49" applyNumberFormat="true" applyFont="true" applyBorder="true" applyAlignment="true">
      <alignment horizontal="center" vertical="center" wrapText="true"/>
    </xf>
    <xf numFmtId="0" fontId="13" fillId="0" borderId="1" xfId="42" applyFont="true" applyBorder="true" applyAlignment="true">
      <alignment horizontal="center" vertical="center" wrapText="true"/>
    </xf>
    <xf numFmtId="0" fontId="11" fillId="0" borderId="1" xfId="42" applyFont="true" applyBorder="true" applyAlignment="true">
      <alignment horizontal="justify" vertical="center" wrapText="true"/>
    </xf>
    <xf numFmtId="179" fontId="11" fillId="0" borderId="1" xfId="42" applyNumberFormat="true" applyFont="true" applyBorder="true" applyAlignment="true">
      <alignment horizontal="center" vertical="center" wrapText="true"/>
    </xf>
    <xf numFmtId="0" fontId="16" fillId="0" borderId="1" xfId="0" applyFont="true" applyBorder="true" applyAlignment="true">
      <alignment horizontal="justify" vertical="center" wrapText="true"/>
    </xf>
    <xf numFmtId="179" fontId="16" fillId="0" borderId="1" xfId="0" applyNumberFormat="true" applyFont="true" applyBorder="true" applyAlignment="true">
      <alignment horizontal="center" vertical="center" wrapText="true"/>
    </xf>
    <xf numFmtId="0" fontId="11" fillId="0" borderId="1" xfId="2" applyFont="true" applyBorder="true" applyAlignment="true">
      <alignment horizontal="justify" vertical="center" wrapText="true"/>
    </xf>
    <xf numFmtId="0" fontId="6" fillId="0" borderId="5" xfId="2" applyBorder="true" applyAlignment="true">
      <alignment horizontal="justify" vertical="center" wrapText="true"/>
    </xf>
    <xf numFmtId="0" fontId="5" fillId="0" borderId="5" xfId="2" applyFont="true" applyBorder="true" applyAlignment="true">
      <alignment horizontal="justify" vertical="center" wrapText="true"/>
    </xf>
    <xf numFmtId="178" fontId="19" fillId="0" borderId="0" xfId="42" applyNumberFormat="true" applyFont="true" applyAlignment="true">
      <alignment horizontal="center" vertical="center"/>
    </xf>
    <xf numFmtId="181" fontId="19" fillId="0" borderId="0" xfId="42" applyNumberFormat="true" applyFont="true" applyAlignment="true">
      <alignment horizontal="center" vertical="center" wrapText="true"/>
    </xf>
    <xf numFmtId="178" fontId="9" fillId="0" borderId="1" xfId="2" applyNumberFormat="true" applyFont="true" applyBorder="true" applyAlignment="true">
      <alignment horizontal="center" vertical="center" wrapText="true"/>
    </xf>
    <xf numFmtId="181" fontId="9" fillId="0" borderId="6" xfId="2" applyNumberFormat="true" applyFont="true" applyBorder="true" applyAlignment="true">
      <alignment horizontal="center" vertical="center" wrapText="true"/>
    </xf>
    <xf numFmtId="41" fontId="9" fillId="0" borderId="10" xfId="2" applyNumberFormat="true" applyFont="true" applyBorder="true" applyAlignment="true">
      <alignment horizontal="center" vertical="center" wrapText="true"/>
    </xf>
    <xf numFmtId="181" fontId="9" fillId="0" borderId="5" xfId="2" applyNumberFormat="true" applyFont="true" applyBorder="true" applyAlignment="true">
      <alignment horizontal="center" vertical="center" wrapText="true"/>
    </xf>
    <xf numFmtId="181" fontId="9" fillId="0" borderId="1" xfId="2" applyNumberFormat="true" applyFont="true" applyBorder="true" applyAlignment="true">
      <alignment horizontal="center" vertical="center" wrapText="true"/>
    </xf>
    <xf numFmtId="177" fontId="16" fillId="0" borderId="1" xfId="2" applyNumberFormat="true" applyFont="true" applyBorder="true" applyAlignment="true">
      <alignment horizontal="center" vertical="center" wrapText="true"/>
    </xf>
    <xf numFmtId="179" fontId="6" fillId="0" borderId="1" xfId="18" applyNumberFormat="true" applyBorder="true" applyAlignment="true">
      <alignment horizontal="center" vertical="center" wrapText="true"/>
    </xf>
    <xf numFmtId="179" fontId="6" fillId="0" borderId="1" xfId="2" applyNumberFormat="true" applyBorder="true" applyAlignment="true">
      <alignment horizontal="center" vertical="center"/>
    </xf>
    <xf numFmtId="179" fontId="6" fillId="0" borderId="4" xfId="2" applyNumberFormat="true" applyBorder="true" applyAlignment="true">
      <alignment horizontal="center" vertical="center" wrapText="true"/>
    </xf>
    <xf numFmtId="179" fontId="16" fillId="0" borderId="1" xfId="42" applyNumberFormat="true" applyFont="true" applyBorder="true" applyAlignment="true">
      <alignment horizontal="center" vertical="center"/>
    </xf>
    <xf numFmtId="179" fontId="6" fillId="0" borderId="1" xfId="42" applyNumberFormat="true" applyBorder="true" applyAlignment="true">
      <alignment horizontal="center" vertical="center" wrapText="true"/>
    </xf>
    <xf numFmtId="181" fontId="16" fillId="0" borderId="1" xfId="39" applyNumberFormat="true" applyFont="true" applyBorder="true" applyAlignment="true">
      <alignment horizontal="center" vertical="center" wrapText="true"/>
    </xf>
    <xf numFmtId="177" fontId="16" fillId="0" borderId="1" xfId="39" applyNumberFormat="true" applyFont="true" applyBorder="true" applyAlignment="true">
      <alignment horizontal="center" vertical="center" wrapText="true"/>
    </xf>
    <xf numFmtId="177" fontId="20" fillId="0" borderId="1" xfId="42" applyNumberFormat="true" applyFont="true" applyBorder="true" applyAlignment="true">
      <alignment horizontal="center" vertical="center" wrapText="true"/>
    </xf>
    <xf numFmtId="179" fontId="13" fillId="0" borderId="1" xfId="42" applyNumberFormat="true" applyFont="true" applyBorder="true" applyAlignment="true">
      <alignment horizontal="center" vertical="center" wrapText="true"/>
    </xf>
    <xf numFmtId="180" fontId="16" fillId="0" borderId="1" xfId="42" applyNumberFormat="true" applyFont="true" applyBorder="true" applyAlignment="true">
      <alignment horizontal="center" vertical="center" wrapText="true"/>
    </xf>
    <xf numFmtId="179" fontId="11" fillId="0" borderId="1" xfId="2" applyNumberFormat="true" applyFont="true" applyBorder="true" applyAlignment="true">
      <alignment horizontal="center" vertical="center" wrapText="true"/>
    </xf>
    <xf numFmtId="0" fontId="18" fillId="0" borderId="11" xfId="2" applyFont="true" applyBorder="true" applyAlignment="true">
      <alignment horizontal="left"/>
    </xf>
    <xf numFmtId="0" fontId="14" fillId="0" borderId="0" xfId="42" applyFont="true" applyAlignment="true">
      <alignment horizontal="right" vertical="center"/>
    </xf>
    <xf numFmtId="41" fontId="9" fillId="0" borderId="4" xfId="2" applyNumberFormat="true" applyFont="true" applyBorder="true" applyAlignment="true">
      <alignment horizontal="center" vertical="center" wrapText="true"/>
    </xf>
    <xf numFmtId="0" fontId="9" fillId="0" borderId="8" xfId="2" applyFont="true" applyBorder="true" applyAlignment="true">
      <alignment horizontal="center" vertical="center" wrapText="true"/>
    </xf>
    <xf numFmtId="0" fontId="9" fillId="0" borderId="1" xfId="2" applyFont="true" applyBorder="true" applyAlignment="true">
      <alignment vertical="center" wrapText="true"/>
    </xf>
    <xf numFmtId="181" fontId="20" fillId="0" borderId="1" xfId="42" applyNumberFormat="true" applyFont="true" applyBorder="true" applyAlignment="true">
      <alignment horizontal="center" vertical="center" wrapText="true"/>
    </xf>
    <xf numFmtId="181" fontId="13" fillId="0" borderId="1" xfId="42" applyNumberFormat="true" applyFont="true" applyBorder="true" applyAlignment="true">
      <alignment horizontal="center" vertical="center" wrapText="true"/>
    </xf>
    <xf numFmtId="0" fontId="16" fillId="0" borderId="1" xfId="0" applyFont="true" applyBorder="true" applyAlignment="true">
      <alignment horizontal="center" vertical="center" wrapText="true"/>
    </xf>
    <xf numFmtId="0" fontId="16" fillId="0" borderId="1" xfId="20" applyFont="true" applyBorder="true" applyAlignment="true">
      <alignment horizontal="center" vertical="center" wrapText="true"/>
    </xf>
    <xf numFmtId="0" fontId="18" fillId="0" borderId="0" xfId="2" applyFont="true" applyAlignment="true">
      <alignment horizontal="center"/>
    </xf>
    <xf numFmtId="0" fontId="18" fillId="0" borderId="0" xfId="2" applyFont="true" applyAlignment="true">
      <alignment horizontal="left"/>
    </xf>
    <xf numFmtId="0" fontId="5" fillId="0" borderId="0" xfId="2" applyFont="true"/>
    <xf numFmtId="0" fontId="5" fillId="0" borderId="0" xfId="2" applyFont="true" applyAlignment="true">
      <alignment horizontal="left"/>
    </xf>
    <xf numFmtId="0" fontId="5" fillId="0" borderId="0" xfId="2" applyFont="true" applyAlignment="true">
      <alignment horizontal="center"/>
    </xf>
    <xf numFmtId="0" fontId="9" fillId="0" borderId="6" xfId="2" applyFont="true" applyBorder="true" applyAlignment="true">
      <alignment horizontal="left" vertical="center" wrapText="true"/>
    </xf>
    <xf numFmtId="0" fontId="9" fillId="0" borderId="5" xfId="2" applyFont="true" applyBorder="true" applyAlignment="true">
      <alignment horizontal="left" vertical="center" wrapText="true"/>
    </xf>
    <xf numFmtId="0" fontId="16" fillId="0" borderId="1" xfId="2" applyFont="true" applyBorder="true" applyAlignment="true">
      <alignment vertical="center" wrapText="true"/>
    </xf>
    <xf numFmtId="0" fontId="15" fillId="0" borderId="1" xfId="2" applyFont="true" applyBorder="true" applyAlignment="true">
      <alignment horizontal="center" vertical="center" wrapText="true"/>
    </xf>
    <xf numFmtId="0" fontId="5" fillId="0" borderId="1" xfId="64" applyFont="true" applyBorder="true" applyAlignment="true">
      <alignment horizontal="center" vertical="center" wrapText="true"/>
    </xf>
    <xf numFmtId="0" fontId="16" fillId="0" borderId="1" xfId="18" applyFont="true" applyBorder="true" applyAlignment="true">
      <alignment vertical="center" wrapText="true"/>
    </xf>
    <xf numFmtId="0" fontId="16" fillId="0" borderId="1" xfId="64" applyFont="true" applyBorder="true" applyAlignment="true">
      <alignment vertical="center" wrapText="true"/>
    </xf>
    <xf numFmtId="0" fontId="16" fillId="0" borderId="1" xfId="64" applyFont="true" applyBorder="true" applyAlignment="true">
      <alignment horizontal="center" vertical="center" wrapText="true"/>
    </xf>
    <xf numFmtId="0" fontId="16" fillId="0" borderId="1" xfId="62" applyFont="true" applyBorder="true" applyAlignment="true">
      <alignment vertical="center" wrapText="true"/>
    </xf>
    <xf numFmtId="0" fontId="16" fillId="0" borderId="1" xfId="62" applyFont="true" applyBorder="true" applyAlignment="true">
      <alignment horizontal="center" vertical="center" wrapText="true"/>
    </xf>
    <xf numFmtId="0" fontId="3" fillId="0" borderId="1" xfId="2" applyFont="true" applyBorder="true" applyAlignment="true">
      <alignment horizontal="left" vertical="center" wrapText="true"/>
    </xf>
    <xf numFmtId="0" fontId="16" fillId="0" borderId="3" xfId="2" applyFont="true" applyBorder="true" applyAlignment="true">
      <alignment vertical="center" wrapText="true"/>
    </xf>
    <xf numFmtId="0" fontId="5" fillId="0" borderId="1" xfId="18" applyFont="true" applyBorder="true" applyAlignment="true">
      <alignment horizontal="center" vertical="center" wrapText="true"/>
    </xf>
    <xf numFmtId="0" fontId="16" fillId="0" borderId="1" xfId="62" applyFont="true" applyBorder="true" applyAlignment="true">
      <alignment horizontal="justify" vertical="center" wrapText="true"/>
    </xf>
    <xf numFmtId="0" fontId="16" fillId="0" borderId="1" xfId="18" applyFont="true" applyBorder="true" applyAlignment="true">
      <alignment horizontal="justify" vertical="center" wrapText="true"/>
    </xf>
    <xf numFmtId="0" fontId="16" fillId="0" borderId="1" xfId="64" applyFont="true" applyBorder="true" applyAlignment="true">
      <alignment horizontal="justify" vertical="center" wrapText="true"/>
    </xf>
    <xf numFmtId="41" fontId="5" fillId="0" borderId="0" xfId="2" applyNumberFormat="true" applyFont="true"/>
    <xf numFmtId="0" fontId="21" fillId="0" borderId="1" xfId="2" applyFont="true" applyBorder="true" applyAlignment="true">
      <alignment horizontal="center" vertical="center" wrapText="true"/>
    </xf>
    <xf numFmtId="0" fontId="11" fillId="0" borderId="1" xfId="62" applyFont="true" applyBorder="true" applyAlignment="true">
      <alignment horizontal="center" vertical="center" wrapText="true"/>
    </xf>
    <xf numFmtId="178" fontId="16" fillId="0" borderId="1" xfId="18" applyNumberFormat="true" applyFont="true" applyBorder="true" applyAlignment="true">
      <alignment horizontal="center" vertical="center" wrapText="true"/>
    </xf>
    <xf numFmtId="179" fontId="16" fillId="0" borderId="1" xfId="52" applyNumberFormat="true" applyFont="true" applyBorder="true" applyAlignment="true">
      <alignment horizontal="center" vertical="center" wrapText="true"/>
    </xf>
    <xf numFmtId="0" fontId="9" fillId="0" borderId="2" xfId="2" applyFont="true" applyBorder="true" applyAlignment="true">
      <alignment horizontal="right" vertical="center"/>
    </xf>
    <xf numFmtId="0" fontId="16" fillId="0" borderId="6" xfId="2" applyFont="true" applyBorder="true" applyAlignment="true">
      <alignment horizontal="center" vertical="center" wrapText="true"/>
    </xf>
    <xf numFmtId="57" fontId="16" fillId="0" borderId="1" xfId="2" applyNumberFormat="true" applyFont="true" applyBorder="true" applyAlignment="true">
      <alignment horizontal="center" vertical="center" wrapText="true"/>
    </xf>
    <xf numFmtId="0" fontId="7" fillId="0" borderId="1" xfId="2" applyFont="true" applyBorder="true" applyAlignment="true">
      <alignment vertical="center" wrapText="true"/>
    </xf>
    <xf numFmtId="0" fontId="15" fillId="0" borderId="1" xfId="2" applyFont="true" applyBorder="true" applyAlignment="true">
      <alignment horizontal="left" vertical="center" wrapText="true"/>
    </xf>
    <xf numFmtId="0" fontId="16" fillId="0" borderId="1" xfId="0" applyFont="true" applyBorder="true" applyAlignment="true">
      <alignment vertical="center" wrapText="true"/>
    </xf>
    <xf numFmtId="0" fontId="5" fillId="0" borderId="1" xfId="0" applyFont="true" applyBorder="true" applyAlignment="true">
      <alignment horizontal="center" vertical="center" wrapText="true"/>
    </xf>
    <xf numFmtId="0" fontId="2" fillId="0" borderId="0" xfId="0" applyFont="true">
      <alignment vertical="center"/>
    </xf>
    <xf numFmtId="0" fontId="1" fillId="0" borderId="0" xfId="2" applyFont="true" applyAlignment="true">
      <alignment horizontal="center" vertical="center"/>
    </xf>
    <xf numFmtId="0" fontId="2" fillId="0" borderId="0" xfId="2" applyFont="true" applyAlignment="true">
      <alignment horizontal="center" vertical="center"/>
    </xf>
    <xf numFmtId="0" fontId="4" fillId="0" borderId="1" xfId="2" applyFont="true" applyBorder="true" applyAlignment="true">
      <alignment horizontal="left" vertical="center" wrapText="true"/>
    </xf>
    <xf numFmtId="178" fontId="4" fillId="0" borderId="1" xfId="2" applyNumberFormat="true" applyFont="true" applyBorder="true" applyAlignment="true">
      <alignment horizontal="center" vertical="center"/>
    </xf>
    <xf numFmtId="178" fontId="4" fillId="0" borderId="1" xfId="2" applyNumberFormat="true" applyFont="true" applyBorder="true" applyAlignment="true">
      <alignment horizontal="center" vertical="center" wrapText="true"/>
    </xf>
    <xf numFmtId="0" fontId="6" fillId="0" borderId="1" xfId="0" applyFont="true" applyBorder="true" applyAlignment="true">
      <alignment vertical="center" wrapText="true"/>
    </xf>
    <xf numFmtId="0" fontId="4" fillId="0" borderId="1" xfId="0" applyFont="true" applyBorder="true" applyAlignment="true">
      <alignment horizontal="left" vertical="center" wrapText="true"/>
    </xf>
    <xf numFmtId="0" fontId="4" fillId="0" borderId="1" xfId="0" applyFont="true" applyBorder="true" applyAlignment="true">
      <alignment horizontal="center" vertical="center" wrapText="true"/>
    </xf>
    <xf numFmtId="0" fontId="22" fillId="0" borderId="1" xfId="0" applyFont="true" applyBorder="true" applyAlignment="true">
      <alignment horizontal="center" vertical="center" wrapText="true"/>
    </xf>
    <xf numFmtId="0" fontId="1" fillId="0" borderId="0" xfId="2" applyFont="true" applyAlignment="true">
      <alignment horizontal="center" vertical="center" wrapText="true"/>
    </xf>
    <xf numFmtId="0" fontId="1" fillId="0" borderId="0" xfId="2" applyFont="true" applyAlignment="true">
      <alignment horizontal="left" vertical="center"/>
    </xf>
    <xf numFmtId="0" fontId="2" fillId="0" borderId="0" xfId="2" applyFont="true" applyAlignment="true">
      <alignment horizontal="left" vertical="center"/>
    </xf>
    <xf numFmtId="178" fontId="4" fillId="0" borderId="1" xfId="2" applyNumberFormat="true" applyFont="true" applyBorder="true" applyAlignment="true">
      <alignment horizontal="left" vertical="center"/>
    </xf>
    <xf numFmtId="178" fontId="4" fillId="0" borderId="1" xfId="2" applyNumberFormat="true" applyFont="true" applyBorder="true" applyAlignment="true">
      <alignment horizontal="left" vertical="center" wrapText="true"/>
    </xf>
    <xf numFmtId="179" fontId="6" fillId="0" borderId="1" xfId="0" applyNumberFormat="true" applyFont="true" applyBorder="true" applyAlignment="true">
      <alignment horizontal="center" vertical="center"/>
    </xf>
    <xf numFmtId="0" fontId="4" fillId="0" borderId="1" xfId="2" applyFont="true" applyBorder="true" applyAlignment="true">
      <alignment horizontal="justify" vertical="center" wrapText="true"/>
    </xf>
    <xf numFmtId="0" fontId="4" fillId="0" borderId="1" xfId="0" applyFont="true" applyBorder="true" applyAlignment="true">
      <alignment horizontal="justify" vertical="center" wrapText="true"/>
    </xf>
    <xf numFmtId="0" fontId="4" fillId="0" borderId="1" xfId="12" applyFont="true" applyBorder="true" applyAlignment="true">
      <alignment horizontal="center" vertical="center" wrapText="true"/>
    </xf>
    <xf numFmtId="0" fontId="10" fillId="0" borderId="1" xfId="2" applyFont="true" applyBorder="true" applyAlignment="true">
      <alignment horizontal="justify" vertical="center" wrapText="true"/>
    </xf>
    <xf numFmtId="179" fontId="6" fillId="0" borderId="1" xfId="0" applyNumberFormat="true" applyFont="true" applyBorder="true" applyAlignment="true">
      <alignment vertical="center" wrapText="true"/>
    </xf>
    <xf numFmtId="0" fontId="4" fillId="0" borderId="0" xfId="2" applyFont="true" applyAlignment="true">
      <alignment horizontal="right" vertical="center"/>
    </xf>
    <xf numFmtId="41" fontId="4" fillId="0" borderId="1" xfId="2" applyNumberFormat="true" applyFont="true" applyBorder="true" applyAlignment="true">
      <alignment horizontal="center" vertical="center" wrapText="true"/>
    </xf>
    <xf numFmtId="0" fontId="20" fillId="0" borderId="1" xfId="2" applyFont="true" applyBorder="true" applyAlignment="true">
      <alignment horizontal="left" vertical="center" wrapText="true"/>
    </xf>
    <xf numFmtId="0" fontId="16" fillId="0" borderId="1" xfId="0" applyFont="true" applyBorder="true">
      <alignment vertical="center"/>
    </xf>
    <xf numFmtId="178" fontId="3" fillId="0" borderId="1" xfId="40" applyNumberFormat="true" applyFont="true" applyBorder="true" applyAlignment="true">
      <alignment horizontal="center" vertical="center"/>
    </xf>
    <xf numFmtId="179" fontId="3" fillId="0" borderId="1" xfId="40" applyNumberFormat="true" applyFont="true" applyBorder="true" applyAlignment="true">
      <alignment horizontal="center" vertical="center" wrapText="true"/>
    </xf>
    <xf numFmtId="178" fontId="3" fillId="0" borderId="1" xfId="40" applyNumberFormat="true" applyFont="true" applyBorder="true" applyAlignment="true">
      <alignment horizontal="center" vertical="center" wrapText="true"/>
    </xf>
    <xf numFmtId="0" fontId="3" fillId="0" borderId="1" xfId="18" applyFont="true" applyBorder="true" applyAlignment="true">
      <alignment horizontal="center" vertical="center" wrapText="true"/>
    </xf>
    <xf numFmtId="0" fontId="3" fillId="0" borderId="1" xfId="18" applyFont="true" applyBorder="true" applyAlignment="true">
      <alignment horizontal="left" vertical="center" wrapText="true"/>
    </xf>
    <xf numFmtId="0" fontId="23" fillId="0" borderId="1" xfId="0" applyFont="true" applyBorder="true" applyAlignment="true">
      <alignment horizontal="left" vertical="center" wrapText="true"/>
    </xf>
    <xf numFmtId="0" fontId="23" fillId="0" borderId="1" xfId="0" applyFont="true" applyBorder="true" applyAlignment="true">
      <alignment horizontal="center" vertical="center"/>
    </xf>
    <xf numFmtId="0" fontId="23" fillId="0" borderId="1" xfId="0" applyFont="true" applyBorder="true" applyAlignment="true">
      <alignment horizontal="center" vertical="center" wrapText="true"/>
    </xf>
    <xf numFmtId="179" fontId="23" fillId="0" borderId="1" xfId="0" applyNumberFormat="true" applyFont="true" applyBorder="true" applyAlignment="true">
      <alignment horizontal="left" vertical="center" wrapText="true"/>
    </xf>
    <xf numFmtId="179" fontId="23" fillId="0" borderId="1" xfId="0" applyNumberFormat="true" applyFont="true" applyBorder="true" applyAlignment="true">
      <alignment horizontal="center" vertical="center" wrapText="true"/>
    </xf>
    <xf numFmtId="179" fontId="6" fillId="0" borderId="1" xfId="0" applyNumberFormat="true" applyFont="true" applyBorder="true" applyAlignment="true">
      <alignment horizontal="left" vertical="center" wrapText="true"/>
    </xf>
    <xf numFmtId="0" fontId="6" fillId="0" borderId="1" xfId="0" applyFont="true" applyBorder="true" applyAlignment="true">
      <alignment horizontal="center" vertical="center"/>
    </xf>
    <xf numFmtId="178" fontId="6" fillId="0" borderId="1" xfId="0" applyNumberFormat="true" applyFont="true" applyBorder="true" applyAlignment="true">
      <alignment horizontal="center" vertical="center" wrapText="true"/>
    </xf>
    <xf numFmtId="0" fontId="5" fillId="0" borderId="0" xfId="2" applyFont="true" applyAlignment="true">
      <alignment vertical="center" wrapText="true"/>
    </xf>
    <xf numFmtId="178" fontId="6" fillId="0" borderId="0" xfId="0" applyNumberFormat="true" applyFont="true" applyAlignment="true">
      <alignment horizontal="center" vertical="center" wrapText="true"/>
    </xf>
    <xf numFmtId="0" fontId="7" fillId="3" borderId="0" xfId="2" applyFont="true" applyFill="true" applyAlignment="true">
      <alignment horizontal="left" vertical="center" wrapText="true"/>
    </xf>
    <xf numFmtId="178" fontId="3" fillId="0" borderId="1" xfId="18" applyNumberFormat="true" applyFont="true" applyBorder="true" applyAlignment="true">
      <alignment horizontal="center" vertical="center" wrapText="true"/>
    </xf>
    <xf numFmtId="0" fontId="23" fillId="0" borderId="1" xfId="0" applyFont="true" applyBorder="true" applyAlignment="true">
      <alignment horizontal="justify" vertical="center" wrapText="true"/>
    </xf>
    <xf numFmtId="179" fontId="23" fillId="0" borderId="1" xfId="0" applyNumberFormat="true" applyFont="true" applyBorder="true" applyAlignment="true">
      <alignment horizontal="justify" vertical="center" wrapText="true"/>
    </xf>
    <xf numFmtId="179" fontId="6" fillId="0" borderId="1" xfId="0" applyNumberFormat="true" applyFont="true" applyBorder="true" applyAlignment="true">
      <alignment horizontal="justify" vertical="center" wrapText="true"/>
    </xf>
    <xf numFmtId="0" fontId="3" fillId="0" borderId="1" xfId="40" applyFont="true" applyBorder="true" applyAlignment="true">
      <alignment horizontal="justify" vertical="center" wrapText="true"/>
    </xf>
    <xf numFmtId="0" fontId="24" fillId="0" borderId="1" xfId="0" applyFont="true" applyBorder="true" applyAlignment="true">
      <alignment horizontal="center" vertical="center"/>
    </xf>
    <xf numFmtId="0" fontId="5" fillId="0" borderId="0" xfId="2" applyFont="true" applyAlignment="true">
      <alignment horizontal="center" vertical="center"/>
    </xf>
    <xf numFmtId="0" fontId="5" fillId="0" borderId="0" xfId="2" applyFont="true" applyAlignment="true">
      <alignment horizontal="left" vertical="center" wrapText="true"/>
    </xf>
    <xf numFmtId="179" fontId="5" fillId="0" borderId="0" xfId="2" applyNumberFormat="true" applyFont="true" applyAlignment="true">
      <alignment horizontal="center" vertical="center" wrapText="true"/>
    </xf>
    <xf numFmtId="0" fontId="7" fillId="0" borderId="0" xfId="2" applyFont="true" applyAlignment="true">
      <alignment horizontal="justify" vertical="center" wrapText="true"/>
    </xf>
    <xf numFmtId="0" fontId="23" fillId="0" borderId="1" xfId="0" applyFont="true" applyBorder="true" applyAlignment="true">
      <alignment vertical="center" wrapText="true"/>
    </xf>
    <xf numFmtId="0" fontId="25" fillId="0" borderId="1" xfId="0" applyFont="true" applyBorder="true" applyAlignment="true">
      <alignment horizontal="center" vertical="center"/>
    </xf>
    <xf numFmtId="0" fontId="4" fillId="0" borderId="0" xfId="2" applyFont="true" applyAlignment="true">
      <alignment horizontal="left" vertical="center"/>
    </xf>
    <xf numFmtId="0" fontId="1" fillId="0" borderId="0" xfId="2" applyFont="true" applyAlignment="true">
      <alignment vertical="center"/>
    </xf>
    <xf numFmtId="0" fontId="26" fillId="0" borderId="0" xfId="2" applyFont="true" applyAlignment="true">
      <alignment vertical="center"/>
    </xf>
    <xf numFmtId="0" fontId="6" fillId="0" borderId="0" xfId="2" applyAlignment="true">
      <alignment horizontal="center" vertical="center"/>
    </xf>
    <xf numFmtId="0" fontId="3" fillId="0" borderId="4" xfId="40" applyFont="true" applyBorder="true" applyAlignment="true">
      <alignment vertical="center"/>
    </xf>
    <xf numFmtId="0" fontId="3" fillId="0" borderId="1" xfId="40" applyFont="true" applyBorder="true" applyAlignment="true">
      <alignment vertical="center"/>
    </xf>
    <xf numFmtId="0" fontId="3" fillId="0" borderId="0" xfId="40" applyFont="true"/>
    <xf numFmtId="0" fontId="3" fillId="0" borderId="4" xfId="18" applyFont="true" applyBorder="true" applyAlignment="true">
      <alignment horizontal="center"/>
    </xf>
    <xf numFmtId="0" fontId="6" fillId="0" borderId="4" xfId="40" applyBorder="true" applyAlignment="true">
      <alignment horizontal="center" vertical="center"/>
    </xf>
    <xf numFmtId="0" fontId="6" fillId="0" borderId="1" xfId="40" applyBorder="true" applyAlignment="true">
      <alignment horizontal="center" vertical="center"/>
    </xf>
    <xf numFmtId="0" fontId="16" fillId="0" borderId="0" xfId="0" applyFont="true">
      <alignment vertical="center"/>
    </xf>
    <xf numFmtId="0" fontId="6" fillId="0" borderId="4" xfId="2" applyBorder="true" applyAlignment="true">
      <alignment horizontal="center" vertical="center"/>
    </xf>
    <xf numFmtId="0" fontId="6" fillId="0" borderId="1" xfId="2" applyBorder="true" applyAlignment="true">
      <alignment horizontal="center" vertical="center"/>
    </xf>
    <xf numFmtId="179" fontId="16" fillId="0" borderId="4" xfId="52" applyNumberFormat="true" applyFont="true" applyBorder="true" applyAlignment="true">
      <alignment horizontal="center" vertical="center" wrapText="true"/>
    </xf>
    <xf numFmtId="0" fontId="3" fillId="0" borderId="1" xfId="18" applyFont="true" applyBorder="true" applyAlignment="true">
      <alignment horizontal="center"/>
    </xf>
    <xf numFmtId="0" fontId="3" fillId="0" borderId="3" xfId="18" applyFont="true" applyBorder="true" applyAlignment="true">
      <alignment horizontal="center"/>
    </xf>
    <xf numFmtId="0" fontId="1" fillId="0" borderId="0" xfId="0" applyFont="true" applyAlignment="true">
      <alignment horizontal="center"/>
    </xf>
    <xf numFmtId="0" fontId="2" fillId="0" borderId="0" xfId="0" applyFont="true" applyAlignment="true">
      <alignment horizontal="center"/>
    </xf>
    <xf numFmtId="0" fontId="2" fillId="0" borderId="0" xfId="0" applyFont="true" applyAlignment="true"/>
    <xf numFmtId="41" fontId="2" fillId="0" borderId="0" xfId="0" applyNumberFormat="true" applyFont="true" applyAlignment="true"/>
    <xf numFmtId="178" fontId="4" fillId="0" borderId="1" xfId="0" applyNumberFormat="true" applyFont="true" applyBorder="true" applyAlignment="true">
      <alignment horizontal="center" vertical="center" wrapText="true"/>
    </xf>
    <xf numFmtId="41" fontId="2" fillId="0" borderId="0" xfId="0" applyNumberFormat="true" applyFont="true" applyAlignment="true">
      <alignment horizontal="center"/>
    </xf>
    <xf numFmtId="180" fontId="7" fillId="0" borderId="1" xfId="2" applyNumberFormat="true" applyFont="true" applyBorder="true" applyAlignment="true">
      <alignment horizontal="center" vertical="center" wrapText="true"/>
    </xf>
    <xf numFmtId="0" fontId="1" fillId="0" borderId="0" xfId="0" applyFont="true" applyAlignment="true">
      <alignment horizontal="left"/>
    </xf>
    <xf numFmtId="0" fontId="2" fillId="0" borderId="0" xfId="0" applyFont="true" applyAlignment="true">
      <alignment horizontal="center" vertical="center"/>
    </xf>
    <xf numFmtId="0" fontId="22" fillId="0" borderId="0" xfId="0" applyFont="true" applyAlignment="true">
      <alignment horizontal="right" vertical="center"/>
    </xf>
    <xf numFmtId="0" fontId="1" fillId="0" borderId="0" xfId="4" applyFont="true" applyAlignment="true">
      <alignment horizontal="center"/>
    </xf>
    <xf numFmtId="0" fontId="1" fillId="0" borderId="0" xfId="4" applyFont="true" applyAlignment="true">
      <alignment horizontal="left"/>
    </xf>
    <xf numFmtId="0" fontId="6" fillId="0" borderId="0" xfId="4" applyAlignment="true">
      <alignment horizontal="center"/>
    </xf>
    <xf numFmtId="0" fontId="6" fillId="0" borderId="0" xfId="4" applyAlignment="true">
      <alignment horizontal="left" vertical="center"/>
    </xf>
    <xf numFmtId="0" fontId="4" fillId="0" borderId="1" xfId="4" applyFont="true" applyBorder="true" applyAlignment="true">
      <alignment horizontal="center" vertical="center" wrapText="true"/>
    </xf>
    <xf numFmtId="0" fontId="4" fillId="0" borderId="1" xfId="4" applyFont="true" applyBorder="true" applyAlignment="true">
      <alignment horizontal="left" vertical="center" wrapText="true"/>
    </xf>
    <xf numFmtId="179" fontId="4" fillId="0" borderId="1" xfId="4" applyNumberFormat="true" applyFont="true" applyBorder="true" applyAlignment="true">
      <alignment horizontal="center" vertical="center" wrapText="true"/>
    </xf>
    <xf numFmtId="0" fontId="5" fillId="2" borderId="1" xfId="0" applyFont="true" applyFill="true" applyBorder="true" applyAlignment="true" applyProtection="true">
      <alignment horizontal="center" vertical="center" wrapText="true"/>
      <protection locked="false"/>
    </xf>
    <xf numFmtId="0" fontId="5" fillId="0" borderId="1" xfId="2" applyFont="true" applyBorder="true" applyAlignment="true" applyProtection="true">
      <alignment horizontal="center" vertical="center" wrapText="true"/>
      <protection locked="false"/>
    </xf>
    <xf numFmtId="0" fontId="5" fillId="0" borderId="1" xfId="5" applyFont="true" applyBorder="true" applyAlignment="true">
      <alignment horizontal="left" vertical="center" wrapText="true"/>
    </xf>
    <xf numFmtId="0" fontId="6" fillId="0" borderId="0" xfId="4" applyAlignment="true">
      <alignment horizontal="left"/>
    </xf>
    <xf numFmtId="179" fontId="6" fillId="0" borderId="0" xfId="4" applyNumberFormat="true" applyAlignment="true">
      <alignment horizontal="center" vertical="center"/>
    </xf>
    <xf numFmtId="41" fontId="3" fillId="0" borderId="6" xfId="2" applyNumberFormat="true" applyFont="true" applyBorder="true" applyAlignment="true">
      <alignment horizontal="center" vertical="center" wrapText="true"/>
    </xf>
    <xf numFmtId="0" fontId="2" fillId="0" borderId="5" xfId="0" applyFont="true" applyBorder="true" applyAlignment="true">
      <alignment vertical="center" wrapText="true"/>
    </xf>
    <xf numFmtId="41" fontId="3" fillId="0" borderId="5" xfId="2" applyNumberFormat="true" applyFont="true" applyBorder="true" applyAlignment="true">
      <alignment horizontal="center" vertical="center" wrapText="true"/>
    </xf>
    <xf numFmtId="179" fontId="4" fillId="0" borderId="1" xfId="4" applyNumberFormat="true" applyFont="true" applyBorder="true" applyAlignment="true">
      <alignment horizontal="left" vertical="center" wrapText="true"/>
    </xf>
    <xf numFmtId="0" fontId="5" fillId="0" borderId="1" xfId="0" applyFont="true" applyBorder="true" applyAlignment="true">
      <alignment horizontal="justify" vertical="center" wrapText="true"/>
    </xf>
    <xf numFmtId="0" fontId="5" fillId="0" borderId="1" xfId="5" applyFont="true" applyBorder="true" applyAlignment="true">
      <alignment horizontal="justify" vertical="center" wrapText="true"/>
    </xf>
    <xf numFmtId="41" fontId="6" fillId="0" borderId="0" xfId="4" applyNumberFormat="true" applyAlignment="true">
      <alignment horizontal="center" vertical="center"/>
    </xf>
    <xf numFmtId="41" fontId="3" fillId="0" borderId="3" xfId="2" applyNumberFormat="true" applyFont="true" applyBorder="true" applyAlignment="true">
      <alignment horizontal="center" vertical="center" wrapText="true"/>
    </xf>
    <xf numFmtId="41" fontId="3" fillId="0" borderId="10" xfId="2" applyNumberFormat="true" applyFont="true" applyBorder="true" applyAlignment="true">
      <alignment horizontal="center" vertical="center" wrapText="true"/>
    </xf>
    <xf numFmtId="0" fontId="6" fillId="0" borderId="0" xfId="4" applyAlignment="true">
      <alignment horizontal="center" vertical="center"/>
    </xf>
    <xf numFmtId="0" fontId="3" fillId="0" borderId="0" xfId="4" applyFont="true" applyAlignment="true">
      <alignment horizontal="right" vertical="center"/>
    </xf>
    <xf numFmtId="41" fontId="3" fillId="0" borderId="4" xfId="2" applyNumberFormat="true" applyFont="true" applyBorder="true" applyAlignment="true">
      <alignment horizontal="center" vertical="center" wrapText="true"/>
    </xf>
    <xf numFmtId="0" fontId="1" fillId="0" borderId="0" xfId="2" applyFont="true" applyAlignment="true">
      <alignment horizontal="left" vertical="center" wrapText="true"/>
    </xf>
    <xf numFmtId="0" fontId="4" fillId="0" borderId="0" xfId="2" applyFont="true" applyAlignment="true">
      <alignment horizontal="left" vertical="center" wrapText="true"/>
    </xf>
    <xf numFmtId="0" fontId="4" fillId="0" borderId="0" xfId="2" applyFont="true" applyAlignment="true">
      <alignment horizontal="center" vertical="center"/>
    </xf>
    <xf numFmtId="0" fontId="11" fillId="0" borderId="1" xfId="0" applyFont="true" applyBorder="true" applyAlignment="true">
      <alignment horizontal="center" vertical="center"/>
    </xf>
    <xf numFmtId="0" fontId="4" fillId="0" borderId="0" xfId="2" applyFont="true" applyAlignment="true">
      <alignment horizontal="right" vertical="center" wrapText="true"/>
    </xf>
    <xf numFmtId="179" fontId="11" fillId="0" borderId="1" xfId="0" applyNumberFormat="true" applyFont="true" applyBorder="true" applyAlignment="true">
      <alignment horizontal="center" vertical="center"/>
    </xf>
    <xf numFmtId="41" fontId="6" fillId="0" borderId="1" xfId="2" applyNumberFormat="true" applyBorder="true" applyAlignment="true">
      <alignment horizontal="center"/>
    </xf>
    <xf numFmtId="0" fontId="11" fillId="0" borderId="1" xfId="0" applyFont="true" applyBorder="true" applyAlignment="true">
      <alignment horizontal="left" vertical="center"/>
    </xf>
    <xf numFmtId="0" fontId="6" fillId="0" borderId="5" xfId="2" applyBorder="true" applyAlignment="true">
      <alignment horizontal="center" vertical="center" wrapText="true"/>
    </xf>
    <xf numFmtId="0" fontId="6" fillId="0" borderId="5" xfId="2" applyBorder="true" applyAlignment="true">
      <alignment horizontal="left" vertical="center" wrapText="true"/>
    </xf>
    <xf numFmtId="0" fontId="7" fillId="0" borderId="6" xfId="2" applyFont="true" applyBorder="true" applyAlignment="true">
      <alignment horizontal="center" vertical="center" wrapText="true"/>
    </xf>
    <xf numFmtId="0" fontId="11" fillId="0" borderId="0" xfId="0" applyFont="true">
      <alignment vertical="center"/>
    </xf>
    <xf numFmtId="0" fontId="3" fillId="0" borderId="1" xfId="2" applyFont="true" applyBorder="true"/>
    <xf numFmtId="57" fontId="7" fillId="0" borderId="6" xfId="2" applyNumberFormat="true" applyFont="true" applyBorder="true" applyAlignment="true">
      <alignment horizontal="center" vertical="center" wrapText="true"/>
    </xf>
    <xf numFmtId="0" fontId="6" fillId="0" borderId="0" xfId="2"/>
    <xf numFmtId="0" fontId="3" fillId="0" borderId="0" xfId="2" applyFont="true"/>
    <xf numFmtId="0" fontId="7" fillId="0" borderId="0" xfId="2" applyFont="true"/>
    <xf numFmtId="0" fontId="11" fillId="0" borderId="0" xfId="0" applyFont="true" applyAlignment="true">
      <alignment vertical="center" wrapText="true"/>
    </xf>
    <xf numFmtId="0" fontId="11" fillId="0" borderId="0" xfId="0" applyFont="true" applyAlignment="true">
      <alignment horizontal="center" vertical="center"/>
    </xf>
    <xf numFmtId="0" fontId="18" fillId="0" borderId="0" xfId="2" applyFont="true" applyAlignment="true">
      <alignment horizontal="center" vertical="center"/>
    </xf>
    <xf numFmtId="0" fontId="18" fillId="0" borderId="0" xfId="2" applyFont="true" applyAlignment="true">
      <alignment horizontal="center" vertical="center" wrapText="true"/>
    </xf>
    <xf numFmtId="0" fontId="14" fillId="0" borderId="0" xfId="2" applyFont="true" applyAlignment="true">
      <alignment horizontal="right" vertical="center"/>
    </xf>
    <xf numFmtId="0" fontId="14" fillId="0" borderId="0" xfId="2" applyFont="true" applyAlignment="true">
      <alignment horizontal="right" vertical="center" wrapText="true"/>
    </xf>
    <xf numFmtId="0" fontId="14" fillId="0" borderId="0" xfId="2" applyFont="true" applyAlignment="true">
      <alignment horizontal="center" vertical="center"/>
    </xf>
    <xf numFmtId="178" fontId="9" fillId="0" borderId="1" xfId="40" applyNumberFormat="true" applyFont="true" applyBorder="true" applyAlignment="true">
      <alignment horizontal="center" vertical="center"/>
    </xf>
    <xf numFmtId="0" fontId="9" fillId="0" borderId="1" xfId="40" applyFont="true" applyBorder="true" applyAlignment="true">
      <alignment horizontal="left" vertical="center" wrapText="true"/>
    </xf>
    <xf numFmtId="179" fontId="9" fillId="0" borderId="1" xfId="40" applyNumberFormat="true" applyFont="true" applyBorder="true" applyAlignment="true">
      <alignment horizontal="center" vertical="center" wrapText="true"/>
    </xf>
    <xf numFmtId="0" fontId="9" fillId="0" borderId="1" xfId="40" applyFont="true" applyBorder="true" applyAlignment="true">
      <alignment horizontal="center" vertical="center" wrapText="true"/>
    </xf>
    <xf numFmtId="0" fontId="9" fillId="0" borderId="1" xfId="2" applyFont="true" applyBorder="true" applyAlignment="true">
      <alignment wrapText="true"/>
    </xf>
    <xf numFmtId="0" fontId="11" fillId="0" borderId="1" xfId="0" applyFont="true" applyBorder="true" applyAlignment="true">
      <alignment vertical="center" wrapText="true"/>
    </xf>
    <xf numFmtId="0" fontId="11" fillId="0" borderId="1" xfId="2" applyFont="true" applyBorder="true" applyAlignment="true">
      <alignment vertical="center" wrapText="true"/>
    </xf>
    <xf numFmtId="0" fontId="15" fillId="0" borderId="1" xfId="2" applyFont="true" applyBorder="true" applyAlignment="true">
      <alignment vertical="center" wrapText="true"/>
    </xf>
    <xf numFmtId="0" fontId="16" fillId="0" borderId="6" xfId="2" applyFont="true" applyBorder="true" applyAlignment="true">
      <alignment horizontal="left" vertical="center" wrapText="true"/>
    </xf>
    <xf numFmtId="178" fontId="11" fillId="0" borderId="1" xfId="0" applyNumberFormat="true" applyFont="true" applyBorder="true" applyAlignment="true">
      <alignment horizontal="center" vertical="center" wrapText="true"/>
    </xf>
    <xf numFmtId="49" fontId="11" fillId="0" borderId="1" xfId="0" applyNumberFormat="true" applyFont="true" applyBorder="true" applyAlignment="true">
      <alignment horizontal="left" vertical="center" wrapText="true"/>
    </xf>
    <xf numFmtId="0" fontId="9" fillId="0" borderId="1" xfId="40" applyFont="true" applyBorder="true" applyAlignment="true">
      <alignment vertical="center" wrapText="true"/>
    </xf>
    <xf numFmtId="0" fontId="9" fillId="0" borderId="1" xfId="2" applyFont="true" applyBorder="true" applyAlignment="true">
      <alignment horizontal="left" wrapText="true"/>
    </xf>
    <xf numFmtId="178" fontId="11" fillId="0" borderId="1" xfId="2" applyNumberFormat="true" applyFont="true" applyBorder="true" applyAlignment="true">
      <alignment horizontal="center" vertical="center" wrapText="true"/>
    </xf>
    <xf numFmtId="179" fontId="11" fillId="0" borderId="1" xfId="2" applyNumberFormat="true" applyFont="true" applyBorder="true" applyAlignment="true">
      <alignment horizontal="justify" vertical="center" wrapText="true"/>
    </xf>
    <xf numFmtId="0" fontId="15" fillId="0" borderId="1" xfId="2" applyFont="true" applyBorder="true" applyAlignment="true">
      <alignment horizontal="justify" vertical="center" wrapText="true"/>
    </xf>
    <xf numFmtId="178" fontId="15" fillId="0" borderId="1" xfId="2" applyNumberFormat="true" applyFont="true" applyBorder="true" applyAlignment="true">
      <alignment horizontal="center" vertical="center" wrapText="true"/>
    </xf>
    <xf numFmtId="178" fontId="16" fillId="0" borderId="1" xfId="2" applyNumberFormat="true" applyFont="true" applyBorder="true" applyAlignment="true">
      <alignment horizontal="center" vertical="center" wrapText="true"/>
    </xf>
    <xf numFmtId="0" fontId="16" fillId="0" borderId="6" xfId="2" applyFont="true" applyBorder="true" applyAlignment="true">
      <alignment horizontal="justify" vertical="center" wrapText="true"/>
    </xf>
    <xf numFmtId="0" fontId="9" fillId="0" borderId="1" xfId="2" applyFont="true" applyBorder="true" applyAlignment="true">
      <alignment horizontal="justify" vertical="center" wrapText="true"/>
    </xf>
    <xf numFmtId="178" fontId="16" fillId="0" borderId="1" xfId="0" applyNumberFormat="true" applyFont="true" applyBorder="true" applyAlignment="true">
      <alignment horizontal="center" vertical="center"/>
    </xf>
    <xf numFmtId="0" fontId="15" fillId="0" borderId="6" xfId="2" applyFont="true" applyBorder="true" applyAlignment="true">
      <alignment horizontal="center" vertical="center" wrapText="true"/>
    </xf>
    <xf numFmtId="0" fontId="16" fillId="0" borderId="1" xfId="52" applyFont="true" applyBorder="true" applyAlignment="true">
      <alignment horizontal="center" vertical="center" wrapText="true"/>
    </xf>
    <xf numFmtId="0" fontId="16" fillId="0" borderId="1" xfId="0" applyFont="true" applyBorder="true" applyAlignment="true">
      <alignment horizontal="center" vertical="center"/>
    </xf>
    <xf numFmtId="0" fontId="18" fillId="0" borderId="0" xfId="2" applyFont="true" applyAlignment="true">
      <alignment horizontal="left" vertical="center"/>
    </xf>
    <xf numFmtId="179" fontId="16" fillId="0" borderId="1" xfId="2" applyNumberFormat="true" applyFont="true" applyBorder="true" applyAlignment="true">
      <alignment horizontal="left" vertical="center" wrapText="true"/>
    </xf>
    <xf numFmtId="0" fontId="6" fillId="0" borderId="1" xfId="64" applyBorder="true" applyAlignment="true">
      <alignment horizontal="left" vertical="center" wrapText="true"/>
    </xf>
    <xf numFmtId="0" fontId="6" fillId="0" borderId="1" xfId="64" applyBorder="true" applyAlignment="true">
      <alignment horizontal="center" vertical="center" wrapText="true"/>
    </xf>
    <xf numFmtId="0" fontId="9" fillId="0" borderId="4" xfId="2" applyFont="true" applyBorder="true" applyAlignment="true">
      <alignment horizontal="center" vertical="center" wrapText="true"/>
    </xf>
    <xf numFmtId="0" fontId="9" fillId="0" borderId="1" xfId="40" applyFont="true" applyBorder="true" applyAlignment="true">
      <alignment vertical="center"/>
    </xf>
    <xf numFmtId="0" fontId="9" fillId="0" borderId="0" xfId="40" applyFont="true"/>
    <xf numFmtId="0" fontId="9" fillId="0" borderId="4" xfId="2" applyFont="true" applyBorder="true"/>
    <xf numFmtId="0" fontId="9" fillId="0" borderId="0" xfId="2" applyFont="true"/>
    <xf numFmtId="0" fontId="5" fillId="0" borderId="4" xfId="2" applyFont="true" applyBorder="true"/>
    <xf numFmtId="0" fontId="11" fillId="0" borderId="1" xfId="0" applyFont="true" applyBorder="true">
      <alignment vertical="center"/>
    </xf>
    <xf numFmtId="0" fontId="18" fillId="2" borderId="0" xfId="2" applyFont="true" applyFill="true" applyAlignment="true">
      <alignment horizontal="center" vertical="center"/>
    </xf>
    <xf numFmtId="0" fontId="9" fillId="2" borderId="6" xfId="2" applyFont="true" applyFill="true" applyBorder="true" applyAlignment="true">
      <alignment horizontal="center" vertical="center" wrapText="true"/>
    </xf>
    <xf numFmtId="0" fontId="9" fillId="2" borderId="5" xfId="2" applyFont="true" applyFill="true" applyBorder="true" applyAlignment="true">
      <alignment horizontal="center" vertical="center" wrapText="true"/>
    </xf>
    <xf numFmtId="0" fontId="5" fillId="2" borderId="1" xfId="2" applyFont="true" applyFill="true" applyBorder="true" applyAlignment="true">
      <alignment horizontal="center" vertical="center" wrapText="true"/>
    </xf>
    <xf numFmtId="0" fontId="9" fillId="2" borderId="1" xfId="2" applyFont="true" applyFill="true" applyBorder="true" applyAlignment="true">
      <alignment horizontal="left" vertical="center" wrapText="true"/>
    </xf>
    <xf numFmtId="0" fontId="9" fillId="2" borderId="1" xfId="2" applyFont="true" applyFill="true" applyBorder="true" applyAlignment="true">
      <alignment horizontal="center" vertical="center" wrapText="true"/>
    </xf>
    <xf numFmtId="0" fontId="16" fillId="2" borderId="1" xfId="0" applyFont="true" applyFill="true" applyBorder="true" applyAlignment="true">
      <alignment horizontal="center" vertical="center" wrapText="true"/>
    </xf>
    <xf numFmtId="0" fontId="18" fillId="2" borderId="0" xfId="2" applyFont="true" applyFill="true" applyAlignment="true">
      <alignment horizontal="left" vertical="center"/>
    </xf>
    <xf numFmtId="41" fontId="9" fillId="2" borderId="6" xfId="2" applyNumberFormat="true" applyFont="true" applyFill="true" applyBorder="true" applyAlignment="true">
      <alignment horizontal="center" vertical="center" wrapText="true"/>
    </xf>
    <xf numFmtId="0" fontId="0" fillId="0" borderId="5" xfId="0" applyBorder="true" applyAlignment="true">
      <alignment vertical="center" wrapText="true"/>
    </xf>
    <xf numFmtId="0" fontId="0" fillId="0" borderId="5" xfId="0" applyBorder="true" applyAlignment="true">
      <alignment horizontal="center" vertical="center" wrapText="true"/>
    </xf>
    <xf numFmtId="178" fontId="9" fillId="2" borderId="1" xfId="2" applyNumberFormat="true" applyFont="true" applyFill="true" applyBorder="true" applyAlignment="true">
      <alignment horizontal="center" vertical="center" wrapText="true"/>
    </xf>
    <xf numFmtId="179" fontId="9" fillId="2" borderId="1" xfId="2" applyNumberFormat="true" applyFont="true" applyFill="true" applyBorder="true" applyAlignment="true">
      <alignment horizontal="center" vertical="center" wrapText="true"/>
    </xf>
    <xf numFmtId="41" fontId="9" fillId="2" borderId="3" xfId="2" applyNumberFormat="true" applyFont="true" applyFill="true" applyBorder="true" applyAlignment="true">
      <alignment horizontal="center" vertical="center" wrapText="true"/>
    </xf>
    <xf numFmtId="41" fontId="9" fillId="2" borderId="10" xfId="2" applyNumberFormat="true" applyFont="true" applyFill="true" applyBorder="true" applyAlignment="true">
      <alignment horizontal="center" vertical="center" wrapText="true"/>
    </xf>
    <xf numFmtId="41" fontId="9" fillId="2" borderId="5" xfId="2" applyNumberFormat="true" applyFont="true" applyFill="true" applyBorder="true" applyAlignment="true">
      <alignment horizontal="center" vertical="center" wrapText="true"/>
    </xf>
    <xf numFmtId="0" fontId="14" fillId="2" borderId="0" xfId="2" applyFont="true" applyFill="true" applyAlignment="true">
      <alignment horizontal="right" vertical="center"/>
    </xf>
    <xf numFmtId="41" fontId="9" fillId="2" borderId="4" xfId="2" applyNumberFormat="true" applyFont="true" applyFill="true" applyBorder="true" applyAlignment="true">
      <alignment horizontal="center" vertical="center" wrapText="true"/>
    </xf>
    <xf numFmtId="0" fontId="1" fillId="2" borderId="0" xfId="2" applyFont="true" applyFill="true" applyAlignment="true">
      <alignment horizontal="center"/>
    </xf>
    <xf numFmtId="0" fontId="27" fillId="2" borderId="0" xfId="2" applyFont="true" applyFill="true" applyAlignment="true">
      <alignment horizontal="center"/>
    </xf>
    <xf numFmtId="0" fontId="3" fillId="2" borderId="2" xfId="2" applyFont="true" applyFill="true" applyBorder="true" applyAlignment="true">
      <alignment horizontal="right" vertical="center"/>
    </xf>
    <xf numFmtId="0" fontId="16" fillId="2" borderId="1" xfId="0" applyFont="true" applyFill="true" applyBorder="true" applyAlignment="true">
      <alignment horizontal="left" vertical="center" wrapText="true"/>
    </xf>
    <xf numFmtId="0" fontId="16" fillId="2" borderId="1" xfId="2" applyFont="true" applyFill="true" applyBorder="true" applyAlignment="true">
      <alignment horizontal="center" vertical="center" wrapText="true"/>
    </xf>
    <xf numFmtId="0" fontId="16" fillId="2" borderId="0" xfId="0" applyFont="true" applyFill="true" applyAlignment="true">
      <alignment horizontal="center" vertical="center" wrapText="true"/>
    </xf>
    <xf numFmtId="181" fontId="20" fillId="0" borderId="0" xfId="42" applyNumberFormat="true" applyFont="true" applyAlignment="true">
      <alignment horizontal="left" vertical="center" wrapText="true"/>
    </xf>
    <xf numFmtId="0" fontId="16" fillId="0" borderId="0" xfId="0" applyFont="true" applyAlignment="true">
      <alignment horizontal="center" vertical="center"/>
    </xf>
    <xf numFmtId="0" fontId="16" fillId="0" borderId="0" xfId="0" applyFont="true" applyAlignment="true">
      <alignment horizontal="left" vertical="center" wrapText="true"/>
    </xf>
    <xf numFmtId="178" fontId="4" fillId="2" borderId="1" xfId="2" applyNumberFormat="true" applyFont="true" applyFill="true" applyBorder="true" applyAlignment="true">
      <alignment horizontal="center" vertical="center" wrapText="true"/>
    </xf>
    <xf numFmtId="179" fontId="3" fillId="2" borderId="1" xfId="2" applyNumberFormat="true" applyFont="true" applyFill="true" applyBorder="true" applyAlignment="true">
      <alignment horizontal="center" vertical="center" wrapText="true"/>
    </xf>
    <xf numFmtId="41" fontId="4" fillId="2" borderId="1" xfId="2" applyNumberFormat="true" applyFont="true" applyFill="true" applyBorder="true" applyAlignment="true">
      <alignment horizontal="center" vertical="center" wrapText="true"/>
    </xf>
    <xf numFmtId="0" fontId="4" fillId="2" borderId="1" xfId="2" applyFont="true" applyFill="true" applyBorder="true" applyAlignment="true">
      <alignment horizontal="left" vertical="center" wrapText="true"/>
    </xf>
    <xf numFmtId="0" fontId="16" fillId="2" borderId="1" xfId="2" applyFont="true" applyFill="true" applyBorder="true" applyAlignment="true">
      <alignment horizontal="justify" vertical="center" wrapText="true"/>
    </xf>
    <xf numFmtId="179" fontId="6" fillId="2" borderId="1" xfId="2" applyNumberFormat="true" applyFill="true" applyBorder="true" applyAlignment="true">
      <alignment horizontal="center" vertical="center" wrapText="true"/>
    </xf>
    <xf numFmtId="41" fontId="16" fillId="0" borderId="1" xfId="2" applyNumberFormat="true" applyFont="true" applyBorder="true" applyAlignment="true">
      <alignment horizontal="center" vertical="center" wrapText="true"/>
    </xf>
    <xf numFmtId="178" fontId="16" fillId="0" borderId="1" xfId="0" applyNumberFormat="true" applyFont="true" applyBorder="true" applyAlignment="true">
      <alignment horizontal="center" vertical="center" wrapText="true"/>
    </xf>
    <xf numFmtId="179" fontId="16" fillId="0" borderId="0" xfId="2" applyNumberFormat="true" applyFont="true" applyAlignment="true">
      <alignment horizontal="center" vertical="center" wrapText="true"/>
    </xf>
    <xf numFmtId="178" fontId="16" fillId="0" borderId="0" xfId="2" applyNumberFormat="true" applyFont="true" applyAlignment="true">
      <alignment horizontal="center" vertical="center" wrapText="true"/>
    </xf>
    <xf numFmtId="0" fontId="6" fillId="0" borderId="0" xfId="0" applyFont="true" applyAlignment="true">
      <alignment horizontal="justify" vertical="center"/>
    </xf>
    <xf numFmtId="0" fontId="16" fillId="0" borderId="0" xfId="2" applyFont="true" applyAlignment="true">
      <alignment horizontal="left" vertical="center" wrapText="true"/>
    </xf>
    <xf numFmtId="179" fontId="16" fillId="0" borderId="0" xfId="0" applyNumberFormat="true" applyFont="true" applyAlignment="true">
      <alignment horizontal="center" vertical="center" wrapText="true"/>
    </xf>
    <xf numFmtId="0" fontId="27" fillId="2" borderId="0" xfId="2" applyFont="true" applyFill="true" applyAlignment="true">
      <alignment horizontal="left"/>
    </xf>
    <xf numFmtId="0" fontId="6" fillId="0" borderId="0" xfId="2" applyAlignment="true">
      <alignment horizontal="left" vertical="center" wrapText="true"/>
    </xf>
    <xf numFmtId="0" fontId="6" fillId="0" borderId="0" xfId="2" applyAlignment="true">
      <alignment vertical="center" wrapText="true"/>
    </xf>
    <xf numFmtId="0" fontId="16" fillId="0" borderId="0" xfId="0" applyFont="true" applyAlignment="true">
      <alignment vertical="center" wrapText="true"/>
    </xf>
    <xf numFmtId="179" fontId="5" fillId="0" borderId="1" xfId="0" applyNumberFormat="true" applyFont="true" applyBorder="true" applyAlignment="true">
      <alignment horizontal="center" vertical="center" wrapText="true"/>
    </xf>
    <xf numFmtId="0" fontId="23" fillId="0" borderId="1" xfId="2" applyFont="true" applyBorder="true" applyAlignment="true">
      <alignment horizontal="left" vertical="center" wrapText="true"/>
    </xf>
    <xf numFmtId="0" fontId="23" fillId="0" borderId="1" xfId="2" applyFont="true" applyBorder="true" applyAlignment="true">
      <alignment horizontal="center" vertical="center" wrapText="true"/>
    </xf>
    <xf numFmtId="49" fontId="16" fillId="0" borderId="1" xfId="0" applyNumberFormat="true" applyFont="true" applyBorder="true" applyAlignment="true">
      <alignment horizontal="left" vertical="center" wrapText="true"/>
    </xf>
    <xf numFmtId="0" fontId="4" fillId="0" borderId="1" xfId="0" applyFont="true" applyBorder="true" applyAlignment="true">
      <alignment vertical="center" wrapText="true"/>
    </xf>
    <xf numFmtId="179" fontId="11" fillId="0" borderId="1" xfId="0" applyNumberFormat="true" applyFont="true" applyBorder="true" applyAlignment="true">
      <alignment horizontal="center" vertical="center" wrapText="true"/>
    </xf>
    <xf numFmtId="0" fontId="3" fillId="0" borderId="1" xfId="40" applyFont="true" applyBorder="true"/>
    <xf numFmtId="179" fontId="23" fillId="0" borderId="1" xfId="0" applyNumberFormat="true" applyFont="true" applyBorder="true" applyAlignment="true">
      <alignment horizontal="center" vertical="center"/>
    </xf>
    <xf numFmtId="179" fontId="7" fillId="0" borderId="1" xfId="2" applyNumberFormat="true"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3" fillId="0" borderId="1" xfId="2" applyFont="true" applyBorder="true" applyAlignment="true">
      <alignment horizontal="justify" vertical="center" wrapText="true"/>
    </xf>
    <xf numFmtId="0" fontId="5" fillId="0" borderId="1" xfId="0" applyFont="true" applyBorder="true" applyAlignment="true">
      <alignment horizontal="center" vertical="center"/>
    </xf>
    <xf numFmtId="179" fontId="5" fillId="0" borderId="1" xfId="0" applyNumberFormat="true" applyFont="true" applyBorder="true" applyAlignment="true">
      <alignment horizontal="center" vertical="center"/>
    </xf>
    <xf numFmtId="178" fontId="5" fillId="0" borderId="1" xfId="18" applyNumberFormat="true" applyFont="true" applyBorder="true" applyAlignment="true">
      <alignment horizontal="center" vertical="center" wrapText="true"/>
    </xf>
    <xf numFmtId="179" fontId="23" fillId="0" borderId="1" xfId="2" applyNumberFormat="true" applyFont="true" applyBorder="true" applyAlignment="true">
      <alignment horizontal="center" vertical="center" wrapText="true"/>
    </xf>
    <xf numFmtId="0" fontId="20" fillId="0" borderId="1" xfId="0" applyFont="true" applyBorder="true" applyAlignment="true">
      <alignment horizontal="center" vertical="center" wrapText="true"/>
    </xf>
    <xf numFmtId="181" fontId="11" fillId="0" borderId="1" xfId="0" applyNumberFormat="true" applyFont="true" applyBorder="true" applyAlignment="true">
      <alignment horizontal="center" vertical="center" wrapText="true"/>
    </xf>
    <xf numFmtId="0" fontId="23" fillId="0" borderId="1" xfId="0" applyFont="true" applyBorder="true">
      <alignment vertical="center"/>
    </xf>
    <xf numFmtId="0" fontId="24" fillId="0" borderId="1" xfId="2" applyFont="true" applyBorder="true" applyAlignment="true">
      <alignment horizontal="left" vertical="center" wrapText="true"/>
    </xf>
    <xf numFmtId="0" fontId="3" fillId="0" borderId="0" xfId="18" applyFont="true" applyAlignment="true">
      <alignment horizontal="center"/>
    </xf>
    <xf numFmtId="0" fontId="1" fillId="0" borderId="0" xfId="2" applyFont="true" applyAlignment="true">
      <alignment horizontal="center"/>
    </xf>
    <xf numFmtId="0" fontId="3" fillId="0" borderId="1" xfId="2" applyFont="true" applyBorder="true" applyAlignment="true">
      <alignment horizontal="center" vertical="top" wrapText="true"/>
    </xf>
    <xf numFmtId="41" fontId="23" fillId="0" borderId="1" xfId="2" applyNumberFormat="true" applyFont="true" applyBorder="true" applyAlignment="true">
      <alignment horizontal="center" vertical="center" wrapText="true"/>
    </xf>
    <xf numFmtId="41" fontId="6" fillId="0" borderId="1" xfId="2" applyNumberFormat="true" applyBorder="true" applyAlignment="true">
      <alignment horizontal="center" vertical="center" wrapText="true"/>
    </xf>
    <xf numFmtId="178" fontId="6" fillId="0" borderId="0" xfId="2" applyNumberFormat="true"/>
    <xf numFmtId="0" fontId="3" fillId="0" borderId="1" xfId="2" applyFont="true" applyBorder="true" applyAlignment="true">
      <alignment vertical="center" wrapText="true"/>
    </xf>
    <xf numFmtId="0" fontId="3" fillId="0" borderId="1" xfId="2" applyFont="true" applyBorder="true" applyAlignment="true">
      <alignment vertical="top" wrapText="true"/>
    </xf>
    <xf numFmtId="0" fontId="3" fillId="0" borderId="1" xfId="2" applyFont="true" applyBorder="true" applyAlignment="true">
      <alignment horizontal="left" vertical="top" wrapText="true"/>
    </xf>
    <xf numFmtId="0" fontId="10" fillId="0" borderId="6" xfId="2" applyFont="true" applyBorder="true" applyAlignment="true">
      <alignment vertical="center" wrapText="true"/>
    </xf>
    <xf numFmtId="41" fontId="6" fillId="0" borderId="6" xfId="2" applyNumberFormat="true" applyBorder="true" applyAlignment="true">
      <alignment horizontal="center" vertical="center" wrapText="true"/>
    </xf>
    <xf numFmtId="41" fontId="6" fillId="0" borderId="0" xfId="2" applyNumberFormat="true"/>
    <xf numFmtId="0" fontId="6" fillId="0" borderId="0" xfId="2" applyAlignment="true">
      <alignment horizontal="center"/>
    </xf>
    <xf numFmtId="41" fontId="6" fillId="0" borderId="0" xfId="2" applyNumberFormat="true" applyAlignment="true">
      <alignment horizontal="center"/>
    </xf>
    <xf numFmtId="0" fontId="6" fillId="0" borderId="0" xfId="2" applyAlignment="true">
      <alignment vertical="center"/>
    </xf>
    <xf numFmtId="0" fontId="3" fillId="0" borderId="0" xfId="2" applyFont="true" applyAlignment="true">
      <alignment horizontal="right" vertical="center"/>
    </xf>
    <xf numFmtId="0" fontId="5" fillId="2" borderId="0" xfId="2" applyFont="true" applyFill="true"/>
    <xf numFmtId="0" fontId="9" fillId="2" borderId="0" xfId="2" applyFont="true" applyFill="true" applyAlignment="true">
      <alignment horizontal="center"/>
    </xf>
    <xf numFmtId="0" fontId="9" fillId="2" borderId="0" xfId="2" applyFont="true" applyFill="true"/>
    <xf numFmtId="0" fontId="0" fillId="2" borderId="0" xfId="0" applyFill="true">
      <alignment vertical="center"/>
    </xf>
    <xf numFmtId="0" fontId="0" fillId="2" borderId="0" xfId="0" applyFill="true" applyAlignment="true">
      <alignment horizontal="center" vertical="center"/>
    </xf>
    <xf numFmtId="0" fontId="0" fillId="2" borderId="0" xfId="0" applyFill="true" applyAlignment="true">
      <alignment horizontal="left" vertical="center"/>
    </xf>
    <xf numFmtId="0" fontId="28" fillId="2" borderId="0" xfId="0" applyFont="true" applyFill="true">
      <alignment vertical="center"/>
    </xf>
    <xf numFmtId="0" fontId="29" fillId="2" borderId="0" xfId="0" applyFont="true" applyFill="true" applyAlignment="true">
      <alignment horizontal="center" vertical="center"/>
    </xf>
    <xf numFmtId="0" fontId="29" fillId="2" borderId="0" xfId="0" applyFont="true" applyFill="true" applyAlignment="true">
      <alignment horizontal="left" vertical="center"/>
    </xf>
    <xf numFmtId="0" fontId="29" fillId="2" borderId="0" xfId="0" applyFont="true" applyFill="true">
      <alignment vertical="center"/>
    </xf>
    <xf numFmtId="0" fontId="30" fillId="2" borderId="0" xfId="2" applyFont="true" applyFill="true" applyAlignment="true">
      <alignment horizontal="center" vertical="center"/>
    </xf>
    <xf numFmtId="0" fontId="30" fillId="2" borderId="2" xfId="2" applyFont="true" applyFill="true" applyBorder="true" applyAlignment="true">
      <alignment horizontal="center" vertical="center"/>
    </xf>
    <xf numFmtId="0" fontId="31" fillId="2" borderId="8" xfId="2" applyFont="true" applyFill="true" applyBorder="true" applyAlignment="true">
      <alignment horizontal="center" vertical="center" wrapText="true"/>
    </xf>
    <xf numFmtId="0" fontId="31" fillId="0" borderId="8" xfId="2" applyFont="true" applyBorder="true" applyAlignment="true">
      <alignment horizontal="center" vertical="center" wrapText="true"/>
    </xf>
    <xf numFmtId="0" fontId="31" fillId="2" borderId="5" xfId="2" applyFont="true" applyFill="true" applyBorder="true" applyAlignment="true">
      <alignment horizontal="center" vertical="center" wrapText="true"/>
    </xf>
    <xf numFmtId="0" fontId="31" fillId="0" borderId="5" xfId="2" applyFont="true" applyBorder="true" applyAlignment="true">
      <alignment horizontal="center" vertical="center" wrapText="true"/>
    </xf>
    <xf numFmtId="0" fontId="31" fillId="2" borderId="1" xfId="2" applyFont="true" applyFill="true" applyBorder="true" applyAlignment="true">
      <alignment horizontal="center" vertical="center" wrapText="true"/>
    </xf>
    <xf numFmtId="0" fontId="31" fillId="2" borderId="1" xfId="2" applyFont="true" applyFill="true" applyBorder="true" applyAlignment="true">
      <alignment horizontal="left" vertical="center" wrapText="true"/>
    </xf>
    <xf numFmtId="179" fontId="31" fillId="2" borderId="1" xfId="2" applyNumberFormat="true" applyFont="true" applyFill="true" applyBorder="true" applyAlignment="true">
      <alignment horizontal="center" vertical="center" wrapText="true"/>
    </xf>
    <xf numFmtId="49" fontId="31" fillId="2" borderId="1" xfId="2" applyNumberFormat="true" applyFont="true" applyFill="true" applyBorder="true" applyAlignment="true">
      <alignment horizontal="center" vertical="center" wrapText="true"/>
    </xf>
    <xf numFmtId="0" fontId="31" fillId="0" borderId="1" xfId="2" applyFont="true" applyBorder="true" applyAlignment="true">
      <alignment horizontal="center" vertical="center" wrapText="true"/>
    </xf>
    <xf numFmtId="49" fontId="31" fillId="0" borderId="1" xfId="2" applyNumberFormat="true" applyFont="true" applyBorder="true" applyAlignment="true">
      <alignment horizontal="center" vertical="center" wrapText="true"/>
    </xf>
    <xf numFmtId="179" fontId="31" fillId="0" borderId="1" xfId="2" applyNumberFormat="true" applyFont="true" applyBorder="true" applyAlignment="true">
      <alignment horizontal="center" vertical="center" wrapText="true"/>
    </xf>
    <xf numFmtId="0" fontId="32" fillId="2" borderId="0" xfId="2" applyFont="true" applyFill="true" applyAlignment="true">
      <alignment horizontal="left" vertical="center" wrapText="true"/>
    </xf>
    <xf numFmtId="0" fontId="32" fillId="2" borderId="0" xfId="2" applyFont="true" applyFill="true" applyAlignment="true">
      <alignment horizontal="center" vertical="center" wrapText="true"/>
    </xf>
    <xf numFmtId="49" fontId="32" fillId="2" borderId="0" xfId="2" applyNumberFormat="true" applyFont="true" applyFill="true" applyAlignment="true">
      <alignment horizontal="center" vertical="center" wrapText="true"/>
    </xf>
    <xf numFmtId="179" fontId="32" fillId="2" borderId="0" xfId="2" applyNumberFormat="true" applyFont="true" applyFill="true" applyAlignment="true">
      <alignment horizontal="center" vertical="center"/>
    </xf>
    <xf numFmtId="41" fontId="31" fillId="2" borderId="12" xfId="2" applyNumberFormat="true" applyFont="true" applyFill="true" applyBorder="true" applyAlignment="true">
      <alignment horizontal="center" vertical="center" wrapText="true"/>
    </xf>
    <xf numFmtId="41" fontId="31" fillId="2" borderId="2" xfId="2" applyNumberFormat="true" applyFont="true" applyFill="true" applyBorder="true" applyAlignment="true">
      <alignment horizontal="center" vertical="center" wrapText="true"/>
    </xf>
    <xf numFmtId="179" fontId="31" fillId="2" borderId="1" xfId="2" applyNumberFormat="true" applyFont="true" applyFill="true" applyBorder="true" applyAlignment="true">
      <alignment horizontal="center" vertical="center"/>
    </xf>
    <xf numFmtId="179" fontId="31" fillId="0" borderId="1" xfId="2" applyNumberFormat="true" applyFont="true" applyBorder="true" applyAlignment="true">
      <alignment horizontal="center" vertical="center"/>
    </xf>
    <xf numFmtId="179" fontId="32" fillId="2" borderId="0" xfId="2" applyNumberFormat="true" applyFont="true" applyFill="true" applyAlignment="true">
      <alignment horizontal="center" vertical="center" wrapText="true"/>
    </xf>
    <xf numFmtId="41" fontId="31" fillId="2" borderId="9" xfId="2" applyNumberFormat="true" applyFont="true" applyFill="true" applyBorder="true" applyAlignment="true">
      <alignment horizontal="center" vertical="center" wrapText="true"/>
    </xf>
    <xf numFmtId="0" fontId="31" fillId="2" borderId="12" xfId="2" applyFont="true" applyFill="true" applyBorder="true" applyAlignment="true">
      <alignment horizontal="center" vertical="center"/>
    </xf>
    <xf numFmtId="0" fontId="31" fillId="2" borderId="2" xfId="2" applyFont="true" applyFill="true" applyBorder="true" applyAlignment="true">
      <alignment horizontal="center" vertical="center"/>
    </xf>
    <xf numFmtId="0" fontId="33" fillId="2" borderId="2" xfId="2" applyFont="true" applyFill="true" applyBorder="true" applyAlignment="true">
      <alignment horizontal="right" vertical="center" wrapText="true"/>
    </xf>
    <xf numFmtId="0" fontId="31" fillId="2" borderId="9" xfId="2" applyFont="true" applyFill="true" applyBorder="true" applyAlignment="true">
      <alignment horizontal="center" vertical="center"/>
    </xf>
    <xf numFmtId="0" fontId="34" fillId="2" borderId="0" xfId="2" applyFont="true" applyFill="true"/>
  </cellXfs>
  <cellStyles count="89">
    <cellStyle name="常规" xfId="0" builtinId="0"/>
    <cellStyle name="常规 42 2" xfId="1"/>
    <cellStyle name="常规 42" xfId="2"/>
    <cellStyle name="常规 15" xfId="3"/>
    <cellStyle name="常规 10 8" xfId="4"/>
    <cellStyle name="常规 2" xfId="5"/>
    <cellStyle name="常规 22" xfId="6"/>
    <cellStyle name="常规 10 8 14" xfId="7"/>
    <cellStyle name="Normal" xfId="8"/>
    <cellStyle name="常规 8 2 2" xfId="9"/>
    <cellStyle name="常规 42 3 2" xfId="10"/>
    <cellStyle name="常规 10 11 2" xfId="11"/>
    <cellStyle name="常规 4" xfId="12"/>
    <cellStyle name="常规 8 2" xfId="13"/>
    <cellStyle name="常规 42 3 2 2 2 2" xfId="14"/>
    <cellStyle name="常规 11" xfId="15"/>
    <cellStyle name="常规 42 2 3 2 2 2 2" xfId="16"/>
    <cellStyle name="常规 42 6 2" xfId="17"/>
    <cellStyle name="常规 42 6" xfId="18"/>
    <cellStyle name="常规 42 7 3" xfId="19"/>
    <cellStyle name="gcd 5" xfId="20"/>
    <cellStyle name="60% - 强调文字颜色 6" xfId="21" builtinId="52"/>
    <cellStyle name="20% - 强调文字颜色 6" xfId="22" builtinId="50"/>
    <cellStyle name="输出" xfId="23" builtinId="21"/>
    <cellStyle name="检查单元格" xfId="24" builtinId="23"/>
    <cellStyle name="常规 42 5" xfId="25"/>
    <cellStyle name="差" xfId="26" builtinId="27"/>
    <cellStyle name="标题 1" xfId="27" builtinId="16"/>
    <cellStyle name="常规 42 4 2 2 2" xfId="28"/>
    <cellStyle name="解释性文本" xfId="29" builtinId="53"/>
    <cellStyle name="常规 2 10" xfId="30"/>
    <cellStyle name="标题 2" xfId="31" builtinId="17"/>
    <cellStyle name="40% - 强调文字颜色 5" xfId="32" builtinId="47"/>
    <cellStyle name="千位分隔[0]" xfId="33" builtinId="6"/>
    <cellStyle name="40% - 强调文字颜色 6" xfId="34" builtinId="51"/>
    <cellStyle name="超链接" xfId="35" builtinId="8"/>
    <cellStyle name="强调文字颜色 5" xfId="36" builtinId="45"/>
    <cellStyle name="常规 2 11" xfId="37"/>
    <cellStyle name="标题 3" xfId="38" builtinId="18"/>
    <cellStyle name="常规 42 4" xfId="39"/>
    <cellStyle name="常规 42 2 3 2" xfId="40"/>
    <cellStyle name="常规 20 3" xfId="41"/>
    <cellStyle name="差_业务工作量指标_十三五 商贸服务业重大项目2015-2-5 2 3" xfId="42"/>
    <cellStyle name="汇总" xfId="43" builtinId="25"/>
    <cellStyle name="20% - 强调文字颜色 1" xfId="44" builtinId="30"/>
    <cellStyle name="40% - 强调文字颜色 1" xfId="45" builtinId="31"/>
    <cellStyle name="强调文字颜色 6" xfId="46" builtinId="49"/>
    <cellStyle name="千位分隔" xfId="47" builtinId="3"/>
    <cellStyle name="标题" xfId="48" builtinId="15"/>
    <cellStyle name="gcd" xfId="49"/>
    <cellStyle name="常规 3 3" xfId="50"/>
    <cellStyle name="已访问的超链接" xfId="51" builtinId="9"/>
    <cellStyle name="常规 2 2" xfId="52"/>
    <cellStyle name="40% - 强调文字颜色 4" xfId="53" builtinId="43"/>
    <cellStyle name="常规 3" xfId="54"/>
    <cellStyle name="链接单元格" xfId="55" builtinId="24"/>
    <cellStyle name="常规 10 10 2 2" xfId="56"/>
    <cellStyle name="标题 4" xfId="57" builtinId="19"/>
    <cellStyle name="20% - 强调文字颜色 2" xfId="58" builtinId="34"/>
    <cellStyle name="常规 10" xfId="59"/>
    <cellStyle name="货币[0]" xfId="60" builtinId="7"/>
    <cellStyle name="警告文本" xfId="61" builtinId="11"/>
    <cellStyle name="常规 8" xfId="62"/>
    <cellStyle name="40% - 强调文字颜色 2" xfId="63" builtinId="35"/>
    <cellStyle name="常规 42 3" xfId="64"/>
    <cellStyle name="注释" xfId="65" builtinId="10"/>
    <cellStyle name="60% - 强调文字颜色 3" xfId="66" builtinId="40"/>
    <cellStyle name="好" xfId="67" builtinId="26"/>
    <cellStyle name="常规 3 22 3" xfId="68"/>
    <cellStyle name="20% - 强调文字颜色 5" xfId="69" builtinId="46"/>
    <cellStyle name="适中" xfId="70" builtinId="28"/>
    <cellStyle name="计算" xfId="71" builtinId="22"/>
    <cellStyle name="强调文字颜色 1" xfId="72" builtinId="29"/>
    <cellStyle name="60% - 强调文字颜色 4" xfId="73" builtinId="44"/>
    <cellStyle name="常规 42 2 3 2 2 2" xfId="74"/>
    <cellStyle name="60% - 强调文字颜色 1" xfId="75" builtinId="32"/>
    <cellStyle name="强调文字颜色 2" xfId="76" builtinId="33"/>
    <cellStyle name="60% - 强调文字颜色 5" xfId="77" builtinId="48"/>
    <cellStyle name="百分比" xfId="78" builtinId="5"/>
    <cellStyle name="60% - 强调文字颜色 2" xfId="79" builtinId="36"/>
    <cellStyle name="常规 11 2 2" xfId="80"/>
    <cellStyle name="货币" xfId="81" builtinId="4"/>
    <cellStyle name="强调文字颜色 3" xfId="82" builtinId="37"/>
    <cellStyle name="20% - 强调文字颜色 3" xfId="83" builtinId="38"/>
    <cellStyle name="输入" xfId="84" builtinId="20"/>
    <cellStyle name="40% - 强调文字颜色 3" xfId="85" builtinId="39"/>
    <cellStyle name="强调文字颜色 4" xfId="86" builtinId="41"/>
    <cellStyle name="常规 42 2 2" xfId="87"/>
    <cellStyle name="20% - 强调文字颜色 4" xfId="88" builtinId="42"/>
  </cellStyles>
  <dxfs count="2">
    <dxf>
      <font>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28"/>
  <sheetViews>
    <sheetView tabSelected="1" view="pageBreakPreview" zoomScale="70" zoomScaleNormal="70" zoomScaleSheetLayoutView="70" workbookViewId="0">
      <selection activeCell="A2" sqref="A2:M2"/>
    </sheetView>
  </sheetViews>
  <sheetFormatPr defaultColWidth="9" defaultRowHeight="13.5"/>
  <cols>
    <col min="1" max="1" width="12.625" style="494" customWidth="true"/>
    <col min="2" max="2" width="19.25" style="495" customWidth="true"/>
    <col min="3" max="3" width="14" style="496" customWidth="true"/>
    <col min="4" max="4" width="13.25" style="494" customWidth="true"/>
    <col min="5" max="5" width="16.625" style="494" customWidth="true"/>
    <col min="6" max="6" width="16" style="494" customWidth="true"/>
    <col min="7" max="7" width="14.875" style="494" customWidth="true"/>
    <col min="8" max="9" width="14.25" style="494" customWidth="true"/>
    <col min="10" max="10" width="16.375" style="494" customWidth="true"/>
    <col min="11" max="11" width="14.625" style="494" customWidth="true"/>
    <col min="12" max="12" width="13.875" style="494" customWidth="true"/>
    <col min="13" max="13" width="16.75" style="494" customWidth="true"/>
    <col min="14" max="16" width="9" style="494"/>
    <col min="17" max="17" width="21.625" style="494" customWidth="true"/>
    <col min="18" max="16384" width="9" style="494"/>
  </cols>
  <sheetData>
    <row r="1" ht="22.5" spans="1:13">
      <c r="A1" s="497" t="s">
        <v>0</v>
      </c>
      <c r="B1" s="498"/>
      <c r="C1" s="499"/>
      <c r="D1" s="500"/>
      <c r="E1" s="500"/>
      <c r="F1" s="500"/>
      <c r="G1" s="500"/>
      <c r="H1" s="500"/>
      <c r="I1" s="500"/>
      <c r="J1" s="500"/>
      <c r="K1" s="500"/>
      <c r="L1" s="500"/>
      <c r="M1" s="500"/>
    </row>
    <row r="2" s="491" customFormat="true" ht="30" customHeight="true" spans="1:13">
      <c r="A2" s="501" t="s">
        <v>1</v>
      </c>
      <c r="B2" s="501"/>
      <c r="C2" s="501"/>
      <c r="D2" s="501"/>
      <c r="E2" s="501"/>
      <c r="F2" s="501"/>
      <c r="G2" s="501"/>
      <c r="H2" s="501"/>
      <c r="I2" s="501"/>
      <c r="J2" s="501"/>
      <c r="K2" s="501"/>
      <c r="L2" s="501"/>
      <c r="M2" s="501"/>
    </row>
    <row r="3" s="491" customFormat="true" ht="18" customHeight="true" spans="1:13">
      <c r="A3" s="502"/>
      <c r="B3" s="502"/>
      <c r="C3" s="502"/>
      <c r="D3" s="502"/>
      <c r="E3" s="502"/>
      <c r="F3" s="502"/>
      <c r="G3" s="502"/>
      <c r="H3" s="502"/>
      <c r="I3" s="502"/>
      <c r="J3" s="502"/>
      <c r="K3" s="502"/>
      <c r="L3" s="502"/>
      <c r="M3" s="526" t="s">
        <v>2</v>
      </c>
    </row>
    <row r="4" s="492" customFormat="true" ht="30" customHeight="true" spans="1:13">
      <c r="A4" s="503" t="s">
        <v>3</v>
      </c>
      <c r="B4" s="503" t="s">
        <v>4</v>
      </c>
      <c r="C4" s="504" t="s">
        <v>5</v>
      </c>
      <c r="D4" s="503" t="s">
        <v>6</v>
      </c>
      <c r="E4" s="503" t="s">
        <v>7</v>
      </c>
      <c r="F4" s="503" t="s">
        <v>8</v>
      </c>
      <c r="G4" s="518" t="s">
        <v>9</v>
      </c>
      <c r="H4" s="519"/>
      <c r="I4" s="523"/>
      <c r="J4" s="524" t="s">
        <v>10</v>
      </c>
      <c r="K4" s="525"/>
      <c r="L4" s="525"/>
      <c r="M4" s="527"/>
    </row>
    <row r="5" s="492" customFormat="true" ht="39.95" customHeight="true" spans="1:13">
      <c r="A5" s="505"/>
      <c r="B5" s="505"/>
      <c r="C5" s="506"/>
      <c r="D5" s="505"/>
      <c r="E5" s="505"/>
      <c r="F5" s="505"/>
      <c r="G5" s="507" t="s">
        <v>11</v>
      </c>
      <c r="H5" s="507" t="s">
        <v>12</v>
      </c>
      <c r="I5" s="507" t="s">
        <v>13</v>
      </c>
      <c r="J5" s="507" t="s">
        <v>14</v>
      </c>
      <c r="K5" s="507" t="s">
        <v>15</v>
      </c>
      <c r="L5" s="507" t="s">
        <v>16</v>
      </c>
      <c r="M5" s="507" t="s">
        <v>17</v>
      </c>
    </row>
    <row r="6" s="492" customFormat="true" ht="30" customHeight="true" spans="1:13">
      <c r="A6" s="507"/>
      <c r="B6" s="507" t="s">
        <v>18</v>
      </c>
      <c r="C6" s="508"/>
      <c r="D6" s="509">
        <f t="shared" ref="D6:M6" si="0">D7+D11+D15+D18+D22</f>
        <v>243</v>
      </c>
      <c r="E6" s="509">
        <f t="shared" si="0"/>
        <v>19762078.681</v>
      </c>
      <c r="F6" s="509">
        <f t="shared" si="0"/>
        <v>1965945.51</v>
      </c>
      <c r="G6" s="509">
        <f t="shared" si="0"/>
        <v>58</v>
      </c>
      <c r="H6" s="509">
        <f t="shared" si="0"/>
        <v>105</v>
      </c>
      <c r="I6" s="509">
        <f t="shared" si="0"/>
        <v>80</v>
      </c>
      <c r="J6" s="509">
        <f t="shared" si="0"/>
        <v>594788.04</v>
      </c>
      <c r="K6" s="509">
        <f t="shared" si="0"/>
        <v>21758</v>
      </c>
      <c r="L6" s="509">
        <f t="shared" si="0"/>
        <v>165619.47</v>
      </c>
      <c r="M6" s="509">
        <f t="shared" si="0"/>
        <v>1183780</v>
      </c>
    </row>
    <row r="7" s="492" customFormat="true" ht="30" customHeight="true" spans="1:13">
      <c r="A7" s="507" t="s">
        <v>19</v>
      </c>
      <c r="B7" s="507" t="s">
        <v>20</v>
      </c>
      <c r="C7" s="508"/>
      <c r="D7" s="509">
        <f t="shared" ref="D7:M7" si="1">SUM(D8:D10)</f>
        <v>47</v>
      </c>
      <c r="E7" s="509">
        <f t="shared" si="1"/>
        <v>4639058</v>
      </c>
      <c r="F7" s="509">
        <f t="shared" si="1"/>
        <v>487120</v>
      </c>
      <c r="G7" s="509">
        <f t="shared" si="1"/>
        <v>12</v>
      </c>
      <c r="H7" s="509">
        <f t="shared" si="1"/>
        <v>19</v>
      </c>
      <c r="I7" s="509">
        <f t="shared" si="1"/>
        <v>16</v>
      </c>
      <c r="J7" s="509">
        <f t="shared" si="1"/>
        <v>17500</v>
      </c>
      <c r="K7" s="509">
        <f t="shared" si="1"/>
        <v>1460</v>
      </c>
      <c r="L7" s="509">
        <f t="shared" si="1"/>
        <v>91180</v>
      </c>
      <c r="M7" s="509">
        <f t="shared" si="1"/>
        <v>376980</v>
      </c>
    </row>
    <row r="8" s="493" customFormat="true" ht="30" customHeight="true" spans="1:13">
      <c r="A8" s="507">
        <v>1</v>
      </c>
      <c r="B8" s="507" t="s">
        <v>21</v>
      </c>
      <c r="C8" s="510" t="s">
        <v>22</v>
      </c>
      <c r="D8" s="509">
        <f>'1综合交通'!C5</f>
        <v>4</v>
      </c>
      <c r="E8" s="509">
        <f>'1综合交通'!H5</f>
        <v>1668198</v>
      </c>
      <c r="F8" s="509">
        <f>'1综合交通'!J5</f>
        <v>292200</v>
      </c>
      <c r="G8" s="509">
        <f>'1综合交通'!C9</f>
        <v>2</v>
      </c>
      <c r="H8" s="509">
        <f>'1综合交通'!C10</f>
        <v>2</v>
      </c>
      <c r="I8" s="509">
        <v>0</v>
      </c>
      <c r="J8" s="520">
        <f>'1综合交通'!K5</f>
        <v>0</v>
      </c>
      <c r="K8" s="520">
        <f>'1综合交通'!L5</f>
        <v>0</v>
      </c>
      <c r="L8" s="520">
        <f>'1综合交通'!M5</f>
        <v>20000</v>
      </c>
      <c r="M8" s="520">
        <f>'1综合交通'!N5</f>
        <v>272200</v>
      </c>
    </row>
    <row r="9" s="491" customFormat="true" ht="30" customHeight="true" spans="1:13">
      <c r="A9" s="507">
        <v>2</v>
      </c>
      <c r="B9" s="507" t="s">
        <v>23</v>
      </c>
      <c r="C9" s="510" t="s">
        <v>24</v>
      </c>
      <c r="D9" s="509">
        <f>'2市政公用'!C5</f>
        <v>37</v>
      </c>
      <c r="E9" s="509">
        <f>'2市政公用'!H5</f>
        <v>1315365</v>
      </c>
      <c r="F9" s="509">
        <f>'2市政公用'!J5</f>
        <v>122920</v>
      </c>
      <c r="G9" s="509">
        <f>'2市政公用'!C12</f>
        <v>7</v>
      </c>
      <c r="H9" s="509">
        <f>'2市政公用'!C13</f>
        <v>17</v>
      </c>
      <c r="I9" s="509">
        <f>'2市政公用'!C14</f>
        <v>13</v>
      </c>
      <c r="J9" s="520">
        <f>'2市政公用'!K5</f>
        <v>14300</v>
      </c>
      <c r="K9" s="520">
        <f>'2市政公用'!L5</f>
        <v>1460</v>
      </c>
      <c r="L9" s="520">
        <f>'2市政公用'!M5</f>
        <v>2480</v>
      </c>
      <c r="M9" s="520">
        <f>'2市政公用'!N5</f>
        <v>104680</v>
      </c>
    </row>
    <row r="10" s="491" customFormat="true" ht="30" customHeight="true" spans="1:13">
      <c r="A10" s="507">
        <v>3</v>
      </c>
      <c r="B10" s="507" t="s">
        <v>25</v>
      </c>
      <c r="C10" s="510" t="s">
        <v>26</v>
      </c>
      <c r="D10" s="509">
        <f>'3防洪工程'!C5</f>
        <v>6</v>
      </c>
      <c r="E10" s="520">
        <f>'3防洪工程'!H5</f>
        <v>1655495</v>
      </c>
      <c r="F10" s="509">
        <f>'3防洪工程'!J5</f>
        <v>72000</v>
      </c>
      <c r="G10" s="509">
        <f>'3防洪工程'!C6</f>
        <v>3</v>
      </c>
      <c r="H10" s="509">
        <v>0</v>
      </c>
      <c r="I10" s="509">
        <f>'3防洪工程'!C7</f>
        <v>3</v>
      </c>
      <c r="J10" s="520">
        <f>'3防洪工程'!K5</f>
        <v>3200</v>
      </c>
      <c r="K10" s="520">
        <f>'3防洪工程'!L5</f>
        <v>0</v>
      </c>
      <c r="L10" s="520">
        <f>'3防洪工程'!M5</f>
        <v>68700</v>
      </c>
      <c r="M10" s="520">
        <f>'3防洪工程'!N5</f>
        <v>100</v>
      </c>
    </row>
    <row r="11" s="493" customFormat="true" ht="30" customHeight="true" spans="1:13">
      <c r="A11" s="507" t="s">
        <v>27</v>
      </c>
      <c r="B11" s="507" t="s">
        <v>28</v>
      </c>
      <c r="C11" s="510"/>
      <c r="D11" s="509">
        <f t="shared" ref="D11:M11" si="2">SUM(D12:D14)</f>
        <v>48</v>
      </c>
      <c r="E11" s="520">
        <f t="shared" si="2"/>
        <v>7204615.601</v>
      </c>
      <c r="F11" s="520">
        <f t="shared" si="2"/>
        <v>735250</v>
      </c>
      <c r="G11" s="520">
        <f t="shared" si="2"/>
        <v>12</v>
      </c>
      <c r="H11" s="520">
        <f t="shared" si="2"/>
        <v>28</v>
      </c>
      <c r="I11" s="520">
        <f t="shared" si="2"/>
        <v>8</v>
      </c>
      <c r="J11" s="520">
        <f t="shared" si="2"/>
        <v>500900</v>
      </c>
      <c r="K11" s="520">
        <f t="shared" si="2"/>
        <v>0</v>
      </c>
      <c r="L11" s="520">
        <f t="shared" si="2"/>
        <v>0</v>
      </c>
      <c r="M11" s="520">
        <f t="shared" si="2"/>
        <v>234350</v>
      </c>
    </row>
    <row r="12" s="491" customFormat="true" ht="30" customHeight="true" spans="1:13">
      <c r="A12" s="507">
        <v>4</v>
      </c>
      <c r="B12" s="507" t="s">
        <v>29</v>
      </c>
      <c r="C12" s="510" t="s">
        <v>30</v>
      </c>
      <c r="D12" s="509">
        <f>'4土地整理'!C5</f>
        <v>6</v>
      </c>
      <c r="E12" s="520">
        <f>'4土地整理'!H5</f>
        <v>5853030</v>
      </c>
      <c r="F12" s="520">
        <f>'4土地整理'!J5</f>
        <v>489200</v>
      </c>
      <c r="G12" s="520">
        <f>'4土地整理'!C6</f>
        <v>5</v>
      </c>
      <c r="H12" s="520">
        <f>'4土地整理'!C7</f>
        <v>1</v>
      </c>
      <c r="I12" s="520">
        <v>0</v>
      </c>
      <c r="J12" s="520">
        <f>'4土地整理'!K5</f>
        <v>489200</v>
      </c>
      <c r="K12" s="520">
        <f>'4土地整理'!L5</f>
        <v>0</v>
      </c>
      <c r="L12" s="520">
        <f>'4土地整理'!M5</f>
        <v>0</v>
      </c>
      <c r="M12" s="520">
        <f>'4土地整理'!N5</f>
        <v>0</v>
      </c>
    </row>
    <row r="13" s="491" customFormat="true" ht="30" customHeight="true" spans="1:13">
      <c r="A13" s="507">
        <v>5</v>
      </c>
      <c r="B13" s="507" t="s">
        <v>31</v>
      </c>
      <c r="C13" s="510" t="s">
        <v>32</v>
      </c>
      <c r="D13" s="509">
        <f>'5园区基础设施'!C5</f>
        <v>40</v>
      </c>
      <c r="E13" s="520">
        <f>'5园区基础设施'!H5</f>
        <v>1296988.601</v>
      </c>
      <c r="F13" s="520">
        <f>'5园区基础设施'!J5</f>
        <v>234850</v>
      </c>
      <c r="G13" s="520">
        <f>'5园区基础设施'!C8</f>
        <v>6</v>
      </c>
      <c r="H13" s="520">
        <f>'5园区基础设施'!C9</f>
        <v>27</v>
      </c>
      <c r="I13" s="520">
        <f>'5园区基础设施'!C10</f>
        <v>7</v>
      </c>
      <c r="J13" s="520">
        <f>'5园区基础设施'!K5</f>
        <v>11500</v>
      </c>
      <c r="K13" s="520">
        <f>'5园区基础设施'!L5</f>
        <v>0</v>
      </c>
      <c r="L13" s="520">
        <f>'5园区基础设施'!M5</f>
        <v>0</v>
      </c>
      <c r="M13" s="520">
        <f>'5园区基础设施'!N5</f>
        <v>223350</v>
      </c>
    </row>
    <row r="14" s="491" customFormat="true" ht="30" customHeight="true" spans="1:13">
      <c r="A14" s="507">
        <v>6</v>
      </c>
      <c r="B14" s="507" t="s">
        <v>33</v>
      </c>
      <c r="C14" s="510" t="s">
        <v>34</v>
      </c>
      <c r="D14" s="509">
        <f>'6文旅体'!C5</f>
        <v>2</v>
      </c>
      <c r="E14" s="520">
        <f>'6文旅体'!H5</f>
        <v>54597</v>
      </c>
      <c r="F14" s="520">
        <f>'6文旅体'!J5</f>
        <v>11200</v>
      </c>
      <c r="G14" s="520">
        <f>'6文旅体'!C8</f>
        <v>1</v>
      </c>
      <c r="H14" s="520">
        <v>0</v>
      </c>
      <c r="I14" s="520">
        <f>'6文旅体'!C9</f>
        <v>1</v>
      </c>
      <c r="J14" s="520">
        <f>'6文旅体'!K5</f>
        <v>200</v>
      </c>
      <c r="K14" s="520">
        <f>'6文旅体'!L5</f>
        <v>0</v>
      </c>
      <c r="L14" s="520">
        <f>'6文旅体'!M5</f>
        <v>0</v>
      </c>
      <c r="M14" s="520">
        <f>'6文旅体'!N5</f>
        <v>11000</v>
      </c>
    </row>
    <row r="15" s="493" customFormat="true" ht="30" customHeight="true" spans="1:13">
      <c r="A15" s="507" t="s">
        <v>35</v>
      </c>
      <c r="B15" s="507" t="s">
        <v>36</v>
      </c>
      <c r="C15" s="510"/>
      <c r="D15" s="509">
        <f t="shared" ref="D15:M15" si="3">SUM(D16:D17)</f>
        <v>15</v>
      </c>
      <c r="E15" s="520">
        <f t="shared" si="3"/>
        <v>199677</v>
      </c>
      <c r="F15" s="520">
        <f t="shared" si="3"/>
        <v>19200</v>
      </c>
      <c r="G15" s="520">
        <f t="shared" si="3"/>
        <v>3</v>
      </c>
      <c r="H15" s="520">
        <f t="shared" si="3"/>
        <v>5</v>
      </c>
      <c r="I15" s="520">
        <f t="shared" si="3"/>
        <v>7</v>
      </c>
      <c r="J15" s="520">
        <f t="shared" si="3"/>
        <v>8500</v>
      </c>
      <c r="K15" s="520">
        <f t="shared" si="3"/>
        <v>0</v>
      </c>
      <c r="L15" s="520">
        <f t="shared" si="3"/>
        <v>2500</v>
      </c>
      <c r="M15" s="520">
        <f t="shared" si="3"/>
        <v>8200</v>
      </c>
    </row>
    <row r="16" s="491" customFormat="true" ht="30" customHeight="true" spans="1:13">
      <c r="A16" s="507">
        <v>7</v>
      </c>
      <c r="B16" s="507" t="s">
        <v>37</v>
      </c>
      <c r="C16" s="510" t="s">
        <v>38</v>
      </c>
      <c r="D16" s="509">
        <f>'7园林绿化'!C5</f>
        <v>6</v>
      </c>
      <c r="E16" s="520">
        <f>'7园林绿化'!H5</f>
        <v>163737</v>
      </c>
      <c r="F16" s="520">
        <f>'7园林绿化'!J5</f>
        <v>10000</v>
      </c>
      <c r="G16" s="509">
        <f>'7园林绿化'!C6</f>
        <v>1</v>
      </c>
      <c r="H16" s="509">
        <f>'7园林绿化'!C7</f>
        <v>1</v>
      </c>
      <c r="I16" s="509">
        <f>'7园林绿化'!C8</f>
        <v>4</v>
      </c>
      <c r="J16" s="520">
        <f>'7园林绿化'!K5</f>
        <v>5000</v>
      </c>
      <c r="K16" s="520">
        <f>'7园林绿化'!L5</f>
        <v>0</v>
      </c>
      <c r="L16" s="520">
        <f>'7园林绿化'!M5</f>
        <v>0</v>
      </c>
      <c r="M16" s="520">
        <f>'7园林绿化'!N5</f>
        <v>5000</v>
      </c>
    </row>
    <row r="17" s="491" customFormat="true" ht="30" customHeight="true" spans="1:13">
      <c r="A17" s="507">
        <v>8</v>
      </c>
      <c r="B17" s="507" t="s">
        <v>39</v>
      </c>
      <c r="C17" s="507" t="s">
        <v>40</v>
      </c>
      <c r="D17" s="509">
        <f>'8环境治理'!C5</f>
        <v>9</v>
      </c>
      <c r="E17" s="520">
        <f>'8环境治理'!H5</f>
        <v>35940</v>
      </c>
      <c r="F17" s="520">
        <f>'8环境治理'!J5</f>
        <v>9200</v>
      </c>
      <c r="G17" s="520">
        <f>'8环境治理'!C6</f>
        <v>2</v>
      </c>
      <c r="H17" s="520">
        <f>'8环境治理'!C7</f>
        <v>4</v>
      </c>
      <c r="I17" s="520">
        <f>'8环境治理'!C8</f>
        <v>3</v>
      </c>
      <c r="J17" s="520">
        <f>'8环境治理'!K5</f>
        <v>3500</v>
      </c>
      <c r="K17" s="520">
        <f>'8环境治理'!L5</f>
        <v>0</v>
      </c>
      <c r="L17" s="520">
        <f>'8环境治理'!M5</f>
        <v>2500</v>
      </c>
      <c r="M17" s="520">
        <f>'8环境治理'!N5</f>
        <v>3200</v>
      </c>
    </row>
    <row r="18" s="493" customFormat="true" ht="30" customHeight="true" spans="1:15">
      <c r="A18" s="507" t="s">
        <v>41</v>
      </c>
      <c r="B18" s="507" t="s">
        <v>42</v>
      </c>
      <c r="C18" s="510"/>
      <c r="D18" s="509">
        <f t="shared" ref="D18:M18" si="4">SUM(D19:D21)</f>
        <v>74</v>
      </c>
      <c r="E18" s="509">
        <f t="shared" si="4"/>
        <v>7284992.12</v>
      </c>
      <c r="F18" s="509">
        <f t="shared" si="4"/>
        <v>658739</v>
      </c>
      <c r="G18" s="509">
        <f t="shared" si="4"/>
        <v>29</v>
      </c>
      <c r="H18" s="509">
        <f t="shared" si="4"/>
        <v>30</v>
      </c>
      <c r="I18" s="509">
        <f t="shared" si="4"/>
        <v>15</v>
      </c>
      <c r="J18" s="509">
        <f t="shared" si="4"/>
        <v>35001</v>
      </c>
      <c r="K18" s="509">
        <f t="shared" si="4"/>
        <v>14500</v>
      </c>
      <c r="L18" s="509">
        <f t="shared" si="4"/>
        <v>67688</v>
      </c>
      <c r="M18" s="509">
        <f t="shared" si="4"/>
        <v>541550</v>
      </c>
      <c r="O18" s="528"/>
    </row>
    <row r="19" s="491" customFormat="true" ht="30" customHeight="true" spans="1:13">
      <c r="A19" s="507">
        <v>9</v>
      </c>
      <c r="B19" s="507" t="s">
        <v>43</v>
      </c>
      <c r="C19" s="510" t="s">
        <v>44</v>
      </c>
      <c r="D19" s="509">
        <f>'9大健康'!C5</f>
        <v>26</v>
      </c>
      <c r="E19" s="520">
        <f>'9大健康'!H5</f>
        <v>408653.12</v>
      </c>
      <c r="F19" s="520">
        <f>'9大健康'!J5</f>
        <v>78149</v>
      </c>
      <c r="G19" s="509">
        <f>'9大健康'!C8</f>
        <v>10</v>
      </c>
      <c r="H19" s="509">
        <f>'9大健康'!C9</f>
        <v>8</v>
      </c>
      <c r="I19" s="509">
        <f>'9大健康'!C10</f>
        <v>8</v>
      </c>
      <c r="J19" s="520">
        <f>'9大健康'!K5</f>
        <v>3201</v>
      </c>
      <c r="K19" s="520">
        <f>'9大健康'!L5</f>
        <v>0</v>
      </c>
      <c r="L19" s="520">
        <f>'9大健康'!M5</f>
        <v>18948</v>
      </c>
      <c r="M19" s="520">
        <f>'9大健康'!N5</f>
        <v>56000</v>
      </c>
    </row>
    <row r="20" s="491" customFormat="true" ht="30" customHeight="true" spans="1:13">
      <c r="A20" s="507">
        <v>10</v>
      </c>
      <c r="B20" s="507" t="s">
        <v>45</v>
      </c>
      <c r="C20" s="510" t="s">
        <v>46</v>
      </c>
      <c r="D20" s="509">
        <f>'10教育基建'!C5</f>
        <v>17</v>
      </c>
      <c r="E20" s="509">
        <f>'10教育基建'!H5</f>
        <v>320920</v>
      </c>
      <c r="F20" s="509">
        <f>'10教育基建'!J5</f>
        <v>121468</v>
      </c>
      <c r="G20" s="509">
        <f>'10教育基建'!C6</f>
        <v>6</v>
      </c>
      <c r="H20" s="509">
        <f>'10教育基建'!C7</f>
        <v>5</v>
      </c>
      <c r="I20" s="509">
        <f>'10教育基建'!C8</f>
        <v>6</v>
      </c>
      <c r="J20" s="520">
        <f>'10教育基建'!K5</f>
        <v>20800</v>
      </c>
      <c r="K20" s="520">
        <f>'10教育基建'!L5</f>
        <v>14500</v>
      </c>
      <c r="L20" s="520">
        <f>'10教育基建'!M5</f>
        <v>11168</v>
      </c>
      <c r="M20" s="520">
        <f>'10教育基建'!N5</f>
        <v>75000</v>
      </c>
    </row>
    <row r="21" s="491" customFormat="true" ht="30" customHeight="true" spans="1:13">
      <c r="A21" s="507">
        <v>11</v>
      </c>
      <c r="B21" s="507" t="s">
        <v>47</v>
      </c>
      <c r="C21" s="510" t="s">
        <v>48</v>
      </c>
      <c r="D21" s="509">
        <f>'11安居工程'!C5</f>
        <v>31</v>
      </c>
      <c r="E21" s="520">
        <f>'11安居工程'!H5</f>
        <v>6555419</v>
      </c>
      <c r="F21" s="520">
        <f>'11安居工程'!J5</f>
        <v>459122</v>
      </c>
      <c r="G21" s="509">
        <f>'11安居工程'!C8</f>
        <v>13</v>
      </c>
      <c r="H21" s="509">
        <f>'11安居工程'!C9</f>
        <v>17</v>
      </c>
      <c r="I21" s="509">
        <f>'11安居工程'!C10</f>
        <v>1</v>
      </c>
      <c r="J21" s="520">
        <f>'11安居工程'!K5</f>
        <v>11000</v>
      </c>
      <c r="K21" s="520">
        <f>'11安居工程'!L5</f>
        <v>0</v>
      </c>
      <c r="L21" s="520">
        <f>'11安居工程'!M5</f>
        <v>37572</v>
      </c>
      <c r="M21" s="520">
        <f>'11安居工程'!N5</f>
        <v>410550</v>
      </c>
    </row>
    <row r="22" s="493" customFormat="true" ht="30" customHeight="true" spans="1:13">
      <c r="A22" s="507" t="s">
        <v>49</v>
      </c>
      <c r="B22" s="507" t="s">
        <v>50</v>
      </c>
      <c r="C22" s="510"/>
      <c r="D22" s="509">
        <f t="shared" ref="D22:M22" si="5">SUM(D23:D25)</f>
        <v>59</v>
      </c>
      <c r="E22" s="520">
        <f t="shared" si="5"/>
        <v>433735.96</v>
      </c>
      <c r="F22" s="520">
        <f t="shared" si="5"/>
        <v>65636.51</v>
      </c>
      <c r="G22" s="520">
        <f t="shared" si="5"/>
        <v>2</v>
      </c>
      <c r="H22" s="520">
        <f t="shared" si="5"/>
        <v>23</v>
      </c>
      <c r="I22" s="520">
        <f t="shared" si="5"/>
        <v>34</v>
      </c>
      <c r="J22" s="520">
        <f t="shared" si="5"/>
        <v>32887.04</v>
      </c>
      <c r="K22" s="520">
        <f t="shared" si="5"/>
        <v>5798</v>
      </c>
      <c r="L22" s="520">
        <f t="shared" si="5"/>
        <v>4251.47</v>
      </c>
      <c r="M22" s="520">
        <f t="shared" si="5"/>
        <v>22700</v>
      </c>
    </row>
    <row r="23" s="491" customFormat="true" ht="30" customHeight="true" spans="1:13">
      <c r="A23" s="507">
        <v>12</v>
      </c>
      <c r="B23" s="511" t="s">
        <v>51</v>
      </c>
      <c r="C23" s="510" t="s">
        <v>52</v>
      </c>
      <c r="D23" s="509">
        <f>'12智慧城市'!C5</f>
        <v>27</v>
      </c>
      <c r="E23" s="520">
        <f>'12智慧城市'!H5</f>
        <v>147174.6</v>
      </c>
      <c r="F23" s="520">
        <f>'12智慧城市'!J5</f>
        <v>11944.54</v>
      </c>
      <c r="G23" s="509">
        <f>'12智慧城市'!C15</f>
        <v>1</v>
      </c>
      <c r="H23" s="509">
        <f>'12智慧城市'!C16</f>
        <v>17</v>
      </c>
      <c r="I23" s="509">
        <f>'12智慧城市'!C17</f>
        <v>9</v>
      </c>
      <c r="J23" s="520">
        <f>'12智慧城市'!J5</f>
        <v>11944.54</v>
      </c>
      <c r="K23" s="520">
        <f>'12智慧城市'!L5</f>
        <v>0</v>
      </c>
      <c r="L23" s="520">
        <f>'12智慧城市'!M5</f>
        <v>0</v>
      </c>
      <c r="M23" s="520">
        <f>'12智慧城市'!N5</f>
        <v>0</v>
      </c>
    </row>
    <row r="24" s="491" customFormat="true" ht="30" customHeight="true" spans="1:13">
      <c r="A24" s="507">
        <v>13</v>
      </c>
      <c r="B24" s="511" t="s">
        <v>53</v>
      </c>
      <c r="C24" s="512" t="s">
        <v>54</v>
      </c>
      <c r="D24" s="513">
        <f>'13公共服务'!C5</f>
        <v>27</v>
      </c>
      <c r="E24" s="521">
        <f>'13公共服务'!H5</f>
        <v>267480.85</v>
      </c>
      <c r="F24" s="521">
        <f>'13公共服务'!J5</f>
        <v>50872.17</v>
      </c>
      <c r="G24" s="513">
        <f>'13公共服务'!C9</f>
        <v>1</v>
      </c>
      <c r="H24" s="513">
        <f>'13公共服务'!C10</f>
        <v>6</v>
      </c>
      <c r="I24" s="521">
        <f>'13公共服务'!C11</f>
        <v>20</v>
      </c>
      <c r="J24" s="521">
        <f>'13公共服务'!K5</f>
        <v>19167.7</v>
      </c>
      <c r="K24" s="521">
        <f>'13公共服务'!L5</f>
        <v>4753</v>
      </c>
      <c r="L24" s="521">
        <f>'13公共服务'!M5</f>
        <v>4251.47</v>
      </c>
      <c r="M24" s="521">
        <f>'13公共服务'!N5</f>
        <v>22700</v>
      </c>
    </row>
    <row r="25" s="491" customFormat="true" ht="30" customHeight="true" spans="1:13">
      <c r="A25" s="507">
        <v>14</v>
      </c>
      <c r="B25" s="511" t="s">
        <v>55</v>
      </c>
      <c r="C25" s="511">
        <v>30</v>
      </c>
      <c r="D25" s="513">
        <f>'14应急仓储'!C5</f>
        <v>5</v>
      </c>
      <c r="E25" s="521">
        <f>'14应急仓储'!H5</f>
        <v>19080.51</v>
      </c>
      <c r="F25" s="521">
        <f>'14应急仓储'!J5</f>
        <v>2819.8</v>
      </c>
      <c r="G25" s="513">
        <v>0</v>
      </c>
      <c r="H25" s="513">
        <v>0</v>
      </c>
      <c r="I25" s="513">
        <f>'14应急仓储'!C6</f>
        <v>5</v>
      </c>
      <c r="J25" s="521">
        <f>'14应急仓储'!K5</f>
        <v>1774.8</v>
      </c>
      <c r="K25" s="521">
        <f>'14应急仓储'!L5</f>
        <v>1045</v>
      </c>
      <c r="L25" s="521">
        <f>'14应急仓储'!M5</f>
        <v>0</v>
      </c>
      <c r="M25" s="521">
        <f>'14应急仓储'!N5</f>
        <v>0</v>
      </c>
    </row>
    <row r="26" s="491" customFormat="true" ht="26.1" hidden="true" customHeight="true" spans="1:13">
      <c r="A26" s="514"/>
      <c r="B26" s="514"/>
      <c r="C26" s="514"/>
      <c r="D26" s="514"/>
      <c r="E26" s="514"/>
      <c r="F26" s="514"/>
      <c r="G26" s="514"/>
      <c r="H26" s="514"/>
      <c r="I26" s="514"/>
      <c r="J26" s="514"/>
      <c r="K26" s="514"/>
      <c r="L26" s="514"/>
      <c r="M26" s="514"/>
    </row>
    <row r="27" s="491" customFormat="true" ht="26.1" hidden="true" customHeight="true" spans="1:13">
      <c r="A27" s="515"/>
      <c r="B27" s="515"/>
      <c r="C27" s="516"/>
      <c r="D27" s="517"/>
      <c r="E27" s="517"/>
      <c r="F27" s="517"/>
      <c r="G27" s="522"/>
      <c r="H27" s="522"/>
      <c r="I27" s="522"/>
      <c r="J27" s="517"/>
      <c r="K27" s="517"/>
      <c r="L27" s="517"/>
      <c r="M27" s="517"/>
    </row>
    <row r="28" s="491" customFormat="true" ht="26.1" hidden="true" customHeight="true" spans="1:13">
      <c r="A28" s="515"/>
      <c r="B28" s="515"/>
      <c r="C28" s="516"/>
      <c r="D28" s="517"/>
      <c r="E28" s="517"/>
      <c r="F28" s="517"/>
      <c r="G28" s="522"/>
      <c r="H28" s="522"/>
      <c r="I28" s="522"/>
      <c r="J28" s="517"/>
      <c r="K28" s="517"/>
      <c r="L28" s="517"/>
      <c r="M28" s="517"/>
    </row>
  </sheetData>
  <mergeCells count="10">
    <mergeCell ref="A2:M2"/>
    <mergeCell ref="G4:I4"/>
    <mergeCell ref="J4:M4"/>
    <mergeCell ref="A26:M26"/>
    <mergeCell ref="A4:A5"/>
    <mergeCell ref="B4:B5"/>
    <mergeCell ref="C4:C5"/>
    <mergeCell ref="D4:D5"/>
    <mergeCell ref="E4:E5"/>
    <mergeCell ref="F4:F5"/>
  </mergeCells>
  <printOptions horizontalCentered="true"/>
  <pageMargins left="0.78740157480315" right="0.78740157480315" top="0.708661417322835" bottom="0.590551181102362" header="0.511811023622047" footer="0.511811023622047"/>
  <pageSetup paperSize="9" scale="66" fitToHeight="0" orientation="landscape"/>
  <headerFooter/>
  <colBreaks count="1" manualBreakCount="1">
    <brk id="13" max="1048575" man="1"/>
  </colBreaks>
  <ignoredErrors>
    <ignoredError sqref="C16 C14 C12 C10 C8" numberStoredAsText="true"/>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F43"/>
  <sheetViews>
    <sheetView view="pageBreakPreview" zoomScale="70" zoomScaleNormal="70" zoomScaleSheetLayoutView="70" workbookViewId="0">
      <pane ySplit="4" topLeftCell="A5" activePane="bottomLeft" state="frozen"/>
      <selection/>
      <selection pane="bottomLeft" activeCell="G17" sqref="G17"/>
    </sheetView>
  </sheetViews>
  <sheetFormatPr defaultColWidth="9" defaultRowHeight="13.5"/>
  <cols>
    <col min="1" max="1" width="6.625" customWidth="true"/>
    <col min="2" max="2" width="25.625" customWidth="true"/>
    <col min="3" max="3" width="13.625" customWidth="true"/>
    <col min="4" max="5" width="15.625" customWidth="true"/>
    <col min="6" max="6" width="13.625" customWidth="true"/>
    <col min="7" max="7" width="35.625" customWidth="true"/>
    <col min="8" max="14" width="11.625" customWidth="true"/>
    <col min="15" max="15" width="13.625" customWidth="true"/>
    <col min="16" max="16" width="20.625" style="1" customWidth="true"/>
    <col min="17" max="19" width="9" hidden="true" customWidth="true"/>
    <col min="20" max="20" width="10.75" hidden="true" customWidth="true"/>
    <col min="21" max="21" width="12.375" hidden="true" customWidth="true"/>
    <col min="22" max="22" width="12.625" hidden="true" customWidth="true"/>
    <col min="23" max="23" width="10.75" hidden="true" customWidth="true"/>
    <col min="24" max="24" width="13.875" hidden="true" customWidth="true"/>
    <col min="25" max="25" width="10.75" hidden="true" customWidth="true"/>
    <col min="26" max="26" width="12.125" hidden="true" customWidth="true"/>
    <col min="27" max="27" width="10.75" hidden="true" customWidth="true"/>
    <col min="28" max="28" width="11.875" hidden="true" customWidth="true"/>
    <col min="29" max="29" width="10.75" hidden="true" customWidth="true"/>
    <col min="30" max="30" width="11.875" hidden="true" customWidth="true"/>
    <col min="31" max="31" width="14.625" hidden="true" customWidth="true"/>
    <col min="32" max="32" width="13.375" hidden="true" customWidth="true"/>
  </cols>
  <sheetData>
    <row r="1" ht="30" customHeight="true" spans="1:32">
      <c r="A1" s="251" t="s">
        <v>496</v>
      </c>
      <c r="B1" s="251"/>
      <c r="C1" s="251"/>
      <c r="D1" s="251"/>
      <c r="E1" s="251"/>
      <c r="F1" s="251"/>
      <c r="G1" s="251"/>
      <c r="H1" s="251"/>
      <c r="I1" s="251"/>
      <c r="J1" s="251"/>
      <c r="K1" s="251"/>
      <c r="L1" s="251"/>
      <c r="M1" s="251"/>
      <c r="N1" s="251"/>
      <c r="O1" s="251"/>
      <c r="P1" s="261"/>
      <c r="Q1" s="304"/>
      <c r="R1" s="304"/>
      <c r="S1" s="304"/>
      <c r="T1" s="304"/>
      <c r="U1" s="304"/>
      <c r="V1" s="304"/>
      <c r="W1" s="304"/>
      <c r="X1" s="304"/>
      <c r="Y1" s="304"/>
      <c r="Z1" s="304"/>
      <c r="AA1" s="304"/>
      <c r="AB1" s="304"/>
      <c r="AC1" s="304"/>
      <c r="AD1" s="304"/>
      <c r="AE1" s="304"/>
      <c r="AF1" s="304"/>
    </row>
    <row r="2" ht="30" customHeight="true" spans="1:32">
      <c r="A2" s="271" t="s">
        <v>57</v>
      </c>
      <c r="B2" s="271"/>
      <c r="C2" s="271"/>
      <c r="D2" s="271"/>
      <c r="E2" s="271"/>
      <c r="F2" s="271"/>
      <c r="G2" s="271"/>
      <c r="H2" s="271"/>
      <c r="I2" s="271"/>
      <c r="J2" s="271"/>
      <c r="K2" s="271"/>
      <c r="L2" s="271"/>
      <c r="M2" s="271"/>
      <c r="N2" s="271"/>
      <c r="O2" s="271"/>
      <c r="P2" s="303"/>
      <c r="Q2" s="305"/>
      <c r="R2" s="305"/>
      <c r="S2" s="305"/>
      <c r="T2" s="305"/>
      <c r="U2" s="305"/>
      <c r="V2" s="305"/>
      <c r="W2" s="305"/>
      <c r="X2" s="305"/>
      <c r="Y2" s="305"/>
      <c r="Z2" s="305"/>
      <c r="AA2" s="305"/>
      <c r="AB2" s="305"/>
      <c r="AC2" s="305"/>
      <c r="AD2" s="305"/>
      <c r="AE2" s="305"/>
      <c r="AF2" s="305"/>
    </row>
    <row r="3" ht="24.95" customHeight="true" spans="1:32">
      <c r="A3" s="33" t="s">
        <v>58</v>
      </c>
      <c r="B3" s="33" t="s">
        <v>59</v>
      </c>
      <c r="C3" s="33" t="s">
        <v>60</v>
      </c>
      <c r="D3" s="33" t="s">
        <v>61</v>
      </c>
      <c r="E3" s="33" t="s">
        <v>62</v>
      </c>
      <c r="F3" s="33" t="s">
        <v>63</v>
      </c>
      <c r="G3" s="33" t="s">
        <v>64</v>
      </c>
      <c r="H3" s="84" t="s">
        <v>65</v>
      </c>
      <c r="I3" s="84" t="s">
        <v>115</v>
      </c>
      <c r="J3" s="84" t="s">
        <v>67</v>
      </c>
      <c r="K3" s="84" t="s">
        <v>68</v>
      </c>
      <c r="L3" s="84"/>
      <c r="M3" s="84"/>
      <c r="N3" s="84"/>
      <c r="O3" s="33" t="s">
        <v>69</v>
      </c>
      <c r="P3" s="33" t="s">
        <v>70</v>
      </c>
      <c r="Q3" s="56" t="s">
        <v>116</v>
      </c>
      <c r="R3" s="306"/>
      <c r="S3" s="306"/>
      <c r="T3" s="306"/>
      <c r="U3" s="306"/>
      <c r="V3" s="306"/>
      <c r="W3" s="306"/>
      <c r="X3" s="306"/>
      <c r="Y3" s="306"/>
      <c r="Z3" s="306"/>
      <c r="AA3" s="306"/>
      <c r="AB3" s="306"/>
      <c r="AC3" s="306"/>
      <c r="AD3" s="306"/>
      <c r="AE3" s="306"/>
      <c r="AF3" s="306"/>
    </row>
    <row r="4" ht="24.95" customHeight="true" spans="1:32">
      <c r="A4" s="33"/>
      <c r="B4" s="33"/>
      <c r="C4" s="33"/>
      <c r="D4" s="33"/>
      <c r="E4" s="33"/>
      <c r="F4" s="33"/>
      <c r="G4" s="33"/>
      <c r="H4" s="84"/>
      <c r="I4" s="84"/>
      <c r="J4" s="84"/>
      <c r="K4" s="33" t="s">
        <v>71</v>
      </c>
      <c r="L4" s="33" t="s">
        <v>72</v>
      </c>
      <c r="M4" s="33" t="s">
        <v>73</v>
      </c>
      <c r="N4" s="33" t="s">
        <v>74</v>
      </c>
      <c r="O4" s="33"/>
      <c r="P4" s="33"/>
      <c r="Q4" s="56"/>
      <c r="R4" s="306"/>
      <c r="S4" s="306"/>
      <c r="T4" s="306"/>
      <c r="U4" s="306"/>
      <c r="V4" s="306"/>
      <c r="W4" s="306"/>
      <c r="X4" s="306"/>
      <c r="Y4" s="306"/>
      <c r="Z4" s="306"/>
      <c r="AA4" s="306"/>
      <c r="AB4" s="306"/>
      <c r="AC4" s="306"/>
      <c r="AD4" s="306"/>
      <c r="AE4" s="306"/>
      <c r="AF4" s="306"/>
    </row>
    <row r="5" ht="24.95" customHeight="true" spans="1:32">
      <c r="A5" s="275"/>
      <c r="B5" s="49" t="s">
        <v>75</v>
      </c>
      <c r="C5" s="276">
        <f>SUM(C8:C10)</f>
        <v>26</v>
      </c>
      <c r="D5" s="51"/>
      <c r="E5" s="51"/>
      <c r="F5" s="51"/>
      <c r="G5" s="89"/>
      <c r="H5" s="276">
        <f>SUM(H12:H38)</f>
        <v>408653.12</v>
      </c>
      <c r="I5" s="276">
        <f t="shared" ref="I5:N5" si="0">SUM(I12:I38)</f>
        <v>109710</v>
      </c>
      <c r="J5" s="276">
        <f t="shared" si="0"/>
        <v>78149</v>
      </c>
      <c r="K5" s="276">
        <f t="shared" si="0"/>
        <v>3201</v>
      </c>
      <c r="L5" s="276">
        <f t="shared" si="0"/>
        <v>0</v>
      </c>
      <c r="M5" s="276">
        <f t="shared" si="0"/>
        <v>18948</v>
      </c>
      <c r="N5" s="276">
        <f t="shared" si="0"/>
        <v>56000</v>
      </c>
      <c r="O5" s="51"/>
      <c r="P5" s="49"/>
      <c r="Q5" s="307"/>
      <c r="R5" s="308"/>
      <c r="S5" s="308"/>
      <c r="T5" s="309"/>
      <c r="U5" s="309"/>
      <c r="V5" s="309"/>
      <c r="W5" s="309"/>
      <c r="X5" s="309"/>
      <c r="Y5" s="309"/>
      <c r="Z5" s="309"/>
      <c r="AA5" s="309"/>
      <c r="AB5" s="309"/>
      <c r="AC5" s="309"/>
      <c r="AD5" s="309"/>
      <c r="AE5" s="309"/>
      <c r="AF5" s="309"/>
    </row>
    <row r="6" ht="24.95" customHeight="true" spans="1:32">
      <c r="A6" s="277" t="s">
        <v>76</v>
      </c>
      <c r="B6" s="49" t="s">
        <v>497</v>
      </c>
      <c r="C6" s="276">
        <v>14</v>
      </c>
      <c r="D6" s="51"/>
      <c r="E6" s="51"/>
      <c r="F6" s="51"/>
      <c r="G6" s="89"/>
      <c r="H6" s="276">
        <f>SUM(H12:H25)</f>
        <v>387228.2</v>
      </c>
      <c r="I6" s="276">
        <f t="shared" ref="I6:N6" si="1">SUM(I12:I25)</f>
        <v>99222</v>
      </c>
      <c r="J6" s="276">
        <f t="shared" si="1"/>
        <v>72234</v>
      </c>
      <c r="K6" s="276">
        <f t="shared" si="1"/>
        <v>2394</v>
      </c>
      <c r="L6" s="276">
        <f t="shared" si="1"/>
        <v>0</v>
      </c>
      <c r="M6" s="276">
        <f t="shared" si="1"/>
        <v>14340</v>
      </c>
      <c r="N6" s="276">
        <f t="shared" si="1"/>
        <v>55500</v>
      </c>
      <c r="O6" s="51"/>
      <c r="P6" s="49"/>
      <c r="Q6" s="307"/>
      <c r="R6" s="308"/>
      <c r="S6" s="308"/>
      <c r="T6" s="309"/>
      <c r="U6" s="309"/>
      <c r="V6" s="309"/>
      <c r="W6" s="309"/>
      <c r="X6" s="309"/>
      <c r="Y6" s="309"/>
      <c r="Z6" s="309"/>
      <c r="AA6" s="309"/>
      <c r="AB6" s="309"/>
      <c r="AC6" s="309"/>
      <c r="AD6" s="309"/>
      <c r="AE6" s="309"/>
      <c r="AF6" s="309"/>
    </row>
    <row r="7" ht="24.95" customHeight="true" spans="1:32">
      <c r="A7" s="277" t="s">
        <v>78</v>
      </c>
      <c r="B7" s="49" t="s">
        <v>498</v>
      </c>
      <c r="C7" s="276">
        <v>12</v>
      </c>
      <c r="D7" s="51"/>
      <c r="E7" s="51"/>
      <c r="F7" s="51"/>
      <c r="G7" s="89"/>
      <c r="H7" s="276">
        <f>SUM(H27:H38)</f>
        <v>21424.92</v>
      </c>
      <c r="I7" s="276">
        <f t="shared" ref="I7:N7" si="2">SUM(I27:I38)</f>
        <v>10488</v>
      </c>
      <c r="J7" s="276">
        <f t="shared" si="2"/>
        <v>5915</v>
      </c>
      <c r="K7" s="276">
        <f t="shared" si="2"/>
        <v>807</v>
      </c>
      <c r="L7" s="276">
        <f t="shared" si="2"/>
        <v>0</v>
      </c>
      <c r="M7" s="276">
        <f t="shared" si="2"/>
        <v>4608</v>
      </c>
      <c r="N7" s="276">
        <f t="shared" si="2"/>
        <v>500</v>
      </c>
      <c r="O7" s="51"/>
      <c r="P7" s="49"/>
      <c r="Q7" s="307"/>
      <c r="R7" s="308"/>
      <c r="S7" s="308"/>
      <c r="T7" s="309"/>
      <c r="U7" s="309"/>
      <c r="V7" s="309"/>
      <c r="W7" s="309"/>
      <c r="X7" s="309"/>
      <c r="Y7" s="309"/>
      <c r="Z7" s="309"/>
      <c r="AA7" s="309"/>
      <c r="AB7" s="309"/>
      <c r="AC7" s="309"/>
      <c r="AD7" s="309"/>
      <c r="AE7" s="309"/>
      <c r="AF7" s="309"/>
    </row>
    <row r="8" ht="24.95" customHeight="true" spans="1:32">
      <c r="A8" s="277"/>
      <c r="B8" s="49" t="s">
        <v>82</v>
      </c>
      <c r="C8" s="50">
        <f>COUNTIF($C$12:$C$38,"新建")</f>
        <v>10</v>
      </c>
      <c r="D8" s="51"/>
      <c r="E8" s="51"/>
      <c r="F8" s="51"/>
      <c r="G8" s="89"/>
      <c r="H8" s="90">
        <f>SUMIF($C$12:$C$38,"新建",H12:H38)</f>
        <v>49274</v>
      </c>
      <c r="I8" s="90">
        <f t="shared" ref="I8:N8" si="3">SUMIF($C$12:$C$38,"新建",I12:I38)</f>
        <v>0</v>
      </c>
      <c r="J8" s="90">
        <f t="shared" si="3"/>
        <v>21775</v>
      </c>
      <c r="K8" s="90">
        <f t="shared" si="3"/>
        <v>670</v>
      </c>
      <c r="L8" s="90">
        <f t="shared" si="3"/>
        <v>0</v>
      </c>
      <c r="M8" s="90">
        <f t="shared" si="3"/>
        <v>13105</v>
      </c>
      <c r="N8" s="90">
        <f t="shared" si="3"/>
        <v>8000</v>
      </c>
      <c r="O8" s="51"/>
      <c r="P8" s="49"/>
      <c r="Q8" s="307"/>
      <c r="R8" s="308"/>
      <c r="S8" s="308"/>
      <c r="T8" s="309"/>
      <c r="U8" s="309"/>
      <c r="V8" s="309"/>
      <c r="W8" s="309"/>
      <c r="X8" s="309"/>
      <c r="Y8" s="309"/>
      <c r="Z8" s="309"/>
      <c r="AA8" s="309"/>
      <c r="AB8" s="309"/>
      <c r="AC8" s="309"/>
      <c r="AD8" s="309"/>
      <c r="AE8" s="309"/>
      <c r="AF8" s="309"/>
    </row>
    <row r="9" ht="24.95" customHeight="true" spans="1:32">
      <c r="A9" s="277"/>
      <c r="B9" s="49" t="s">
        <v>83</v>
      </c>
      <c r="C9" s="50">
        <f>COUNTIF($C$12:$C$38,"续建")</f>
        <v>8</v>
      </c>
      <c r="D9" s="51"/>
      <c r="E9" s="51"/>
      <c r="F9" s="51"/>
      <c r="G9" s="89"/>
      <c r="H9" s="90">
        <f>SUMIF($C$12:$C$38,"续建",H12:H38)</f>
        <v>322040</v>
      </c>
      <c r="I9" s="90">
        <f t="shared" ref="I9:N9" si="4">SUMIF($C$12:$C$38,"续建",I12:I38)</f>
        <v>94080</v>
      </c>
      <c r="J9" s="90">
        <f t="shared" si="4"/>
        <v>44318</v>
      </c>
      <c r="K9" s="90">
        <f t="shared" si="4"/>
        <v>118</v>
      </c>
      <c r="L9" s="90">
        <f t="shared" si="4"/>
        <v>0</v>
      </c>
      <c r="M9" s="90">
        <f t="shared" si="4"/>
        <v>200</v>
      </c>
      <c r="N9" s="90">
        <f t="shared" si="4"/>
        <v>44000</v>
      </c>
      <c r="O9" s="51"/>
      <c r="P9" s="49"/>
      <c r="Q9" s="307"/>
      <c r="R9" s="308"/>
      <c r="S9" s="308"/>
      <c r="T9" s="309"/>
      <c r="U9" s="309"/>
      <c r="V9" s="309"/>
      <c r="W9" s="309"/>
      <c r="X9" s="309"/>
      <c r="Y9" s="309"/>
      <c r="Z9" s="309"/>
      <c r="AA9" s="309"/>
      <c r="AB9" s="309"/>
      <c r="AC9" s="309"/>
      <c r="AD9" s="309"/>
      <c r="AE9" s="309"/>
      <c r="AF9" s="309"/>
    </row>
    <row r="10" ht="24.95" customHeight="true" spans="1:32">
      <c r="A10" s="277"/>
      <c r="B10" s="49" t="s">
        <v>126</v>
      </c>
      <c r="C10" s="50">
        <f>COUNTIF($C$12:$C$38,"竣工")</f>
        <v>8</v>
      </c>
      <c r="D10" s="51"/>
      <c r="E10" s="51"/>
      <c r="F10" s="51"/>
      <c r="G10" s="89"/>
      <c r="H10" s="90">
        <f>SUMIF($C$12:$C$38,"竣工",H12:H38)</f>
        <v>37339.12</v>
      </c>
      <c r="I10" s="90">
        <f t="shared" ref="I10:N10" si="5">SUMIF($C$12:$C$38,"竣工",I12:I38)</f>
        <v>15630</v>
      </c>
      <c r="J10" s="90">
        <f t="shared" si="5"/>
        <v>12056</v>
      </c>
      <c r="K10" s="90">
        <f t="shared" si="5"/>
        <v>2413</v>
      </c>
      <c r="L10" s="90">
        <f t="shared" si="5"/>
        <v>0</v>
      </c>
      <c r="M10" s="90">
        <f t="shared" si="5"/>
        <v>5643</v>
      </c>
      <c r="N10" s="90">
        <f t="shared" si="5"/>
        <v>4000</v>
      </c>
      <c r="O10" s="51"/>
      <c r="P10" s="49"/>
      <c r="Q10" s="307"/>
      <c r="R10" s="308"/>
      <c r="S10" s="308"/>
      <c r="T10" s="309"/>
      <c r="U10" s="309"/>
      <c r="V10" s="309"/>
      <c r="W10" s="309"/>
      <c r="X10" s="309"/>
      <c r="Y10" s="309"/>
      <c r="Z10" s="309"/>
      <c r="AA10" s="309"/>
      <c r="AB10" s="309"/>
      <c r="AC10" s="309"/>
      <c r="AD10" s="309"/>
      <c r="AE10" s="309"/>
      <c r="AF10" s="309"/>
    </row>
    <row r="11" ht="24.95" customHeight="true" spans="1:32">
      <c r="A11" s="278"/>
      <c r="B11" s="279" t="s">
        <v>499</v>
      </c>
      <c r="C11" s="278"/>
      <c r="D11" s="51"/>
      <c r="E11" s="51"/>
      <c r="F11" s="51"/>
      <c r="G11" s="89"/>
      <c r="H11" s="291"/>
      <c r="I11" s="291"/>
      <c r="J11" s="291"/>
      <c r="K11" s="291"/>
      <c r="L11" s="291"/>
      <c r="M11" s="291"/>
      <c r="N11" s="291"/>
      <c r="O11" s="51"/>
      <c r="P11" s="49"/>
      <c r="Q11" s="307"/>
      <c r="R11" s="308"/>
      <c r="S11" s="308"/>
      <c r="T11" s="310"/>
      <c r="U11" s="317"/>
      <c r="V11" s="317"/>
      <c r="W11" s="317"/>
      <c r="X11" s="317"/>
      <c r="Y11" s="317"/>
      <c r="Z11" s="317"/>
      <c r="AA11" s="317"/>
      <c r="AB11" s="317"/>
      <c r="AC11" s="317"/>
      <c r="AD11" s="318"/>
      <c r="AE11" s="317"/>
      <c r="AF11" s="317"/>
    </row>
    <row r="12" ht="55.5" customHeight="true" spans="1:32">
      <c r="A12" s="13">
        <v>1</v>
      </c>
      <c r="B12" s="280" t="s">
        <v>500</v>
      </c>
      <c r="C12" s="281" t="s">
        <v>82</v>
      </c>
      <c r="D12" s="282" t="s">
        <v>501</v>
      </c>
      <c r="E12" s="284" t="s">
        <v>502</v>
      </c>
      <c r="F12" s="282" t="s">
        <v>208</v>
      </c>
      <c r="G12" s="292" t="s">
        <v>503</v>
      </c>
      <c r="H12" s="286">
        <v>6567</v>
      </c>
      <c r="I12" s="282"/>
      <c r="J12" s="282">
        <v>3000</v>
      </c>
      <c r="K12" s="282"/>
      <c r="L12" s="282"/>
      <c r="M12" s="282"/>
      <c r="N12" s="282">
        <v>3000</v>
      </c>
      <c r="O12" s="282" t="s">
        <v>133</v>
      </c>
      <c r="P12" s="280" t="s">
        <v>91</v>
      </c>
      <c r="Q12" s="311" t="s">
        <v>434</v>
      </c>
      <c r="R12" s="312" t="s">
        <v>434</v>
      </c>
      <c r="S12" s="312" t="s">
        <v>434</v>
      </c>
      <c r="T12" s="313"/>
      <c r="U12" s="313"/>
      <c r="V12" s="313"/>
      <c r="W12" s="313"/>
      <c r="X12" s="313"/>
      <c r="Y12" s="313"/>
      <c r="Z12" s="313"/>
      <c r="AA12" s="313"/>
      <c r="AB12" s="313"/>
      <c r="AC12" s="313"/>
      <c r="AD12" s="313"/>
      <c r="AE12" s="313"/>
      <c r="AF12" s="313"/>
    </row>
    <row r="13" ht="70.5" customHeight="true" spans="1:32">
      <c r="A13" s="13">
        <v>2</v>
      </c>
      <c r="B13" s="283" t="s">
        <v>504</v>
      </c>
      <c r="C13" s="281" t="s">
        <v>82</v>
      </c>
      <c r="D13" s="284" t="s">
        <v>505</v>
      </c>
      <c r="E13" s="284" t="s">
        <v>502</v>
      </c>
      <c r="F13" s="284" t="s">
        <v>156</v>
      </c>
      <c r="G13" s="293" t="s">
        <v>506</v>
      </c>
      <c r="H13" s="284">
        <v>17653</v>
      </c>
      <c r="I13" s="282"/>
      <c r="J13" s="282">
        <v>5000</v>
      </c>
      <c r="K13" s="282"/>
      <c r="L13" s="282"/>
      <c r="M13" s="282"/>
      <c r="N13" s="282">
        <v>5000</v>
      </c>
      <c r="O13" s="282" t="s">
        <v>133</v>
      </c>
      <c r="P13" s="280" t="s">
        <v>91</v>
      </c>
      <c r="Q13" s="311"/>
      <c r="R13" s="312"/>
      <c r="S13" s="312"/>
      <c r="T13" s="313"/>
      <c r="U13" s="313"/>
      <c r="V13" s="313"/>
      <c r="W13" s="313"/>
      <c r="X13" s="313"/>
      <c r="Y13" s="313"/>
      <c r="Z13" s="313"/>
      <c r="AA13" s="313"/>
      <c r="AB13" s="313"/>
      <c r="AC13" s="313"/>
      <c r="AD13" s="313"/>
      <c r="AE13" s="313"/>
      <c r="AF13" s="313"/>
    </row>
    <row r="14" ht="50.25" customHeight="true" spans="1:32">
      <c r="A14" s="13">
        <v>3</v>
      </c>
      <c r="B14" s="285" t="s">
        <v>507</v>
      </c>
      <c r="C14" s="286" t="s">
        <v>82</v>
      </c>
      <c r="D14" s="29" t="s">
        <v>508</v>
      </c>
      <c r="E14" s="284" t="s">
        <v>502</v>
      </c>
      <c r="F14" s="29" t="s">
        <v>156</v>
      </c>
      <c r="G14" s="294" t="s">
        <v>509</v>
      </c>
      <c r="H14" s="29">
        <v>20700</v>
      </c>
      <c r="I14" s="16"/>
      <c r="J14" s="16">
        <v>10350</v>
      </c>
      <c r="K14" s="16"/>
      <c r="L14" s="16"/>
      <c r="M14" s="16">
        <v>10350</v>
      </c>
      <c r="N14" s="16"/>
      <c r="O14" s="16" t="s">
        <v>133</v>
      </c>
      <c r="P14" s="14" t="s">
        <v>91</v>
      </c>
      <c r="Q14" s="314" t="s">
        <v>392</v>
      </c>
      <c r="R14" s="315" t="s">
        <v>392</v>
      </c>
      <c r="S14" s="315" t="s">
        <v>392</v>
      </c>
      <c r="T14" s="313"/>
      <c r="U14" s="313"/>
      <c r="V14" s="313"/>
      <c r="W14" s="313"/>
      <c r="X14" s="313"/>
      <c r="Y14" s="313"/>
      <c r="Z14" s="313"/>
      <c r="AA14" s="313"/>
      <c r="AB14" s="313"/>
      <c r="AC14" s="313"/>
      <c r="AD14" s="313"/>
      <c r="AE14" s="313"/>
      <c r="AF14" s="313"/>
    </row>
    <row r="15" ht="57.75" customHeight="true" spans="1:32">
      <c r="A15" s="13">
        <v>4</v>
      </c>
      <c r="B15" s="280" t="s">
        <v>510</v>
      </c>
      <c r="C15" s="282" t="s">
        <v>83</v>
      </c>
      <c r="D15" s="282" t="s">
        <v>501</v>
      </c>
      <c r="E15" s="284" t="s">
        <v>502</v>
      </c>
      <c r="F15" s="282" t="s">
        <v>208</v>
      </c>
      <c r="G15" s="292" t="s">
        <v>511</v>
      </c>
      <c r="H15" s="282">
        <v>18000</v>
      </c>
      <c r="I15" s="16">
        <v>100</v>
      </c>
      <c r="J15" s="282">
        <v>6000</v>
      </c>
      <c r="K15" s="282"/>
      <c r="L15" s="282"/>
      <c r="M15" s="282"/>
      <c r="N15" s="282">
        <v>6000</v>
      </c>
      <c r="O15" s="282" t="s">
        <v>170</v>
      </c>
      <c r="P15" s="14" t="s">
        <v>512</v>
      </c>
      <c r="Q15" s="314"/>
      <c r="R15" s="315"/>
      <c r="S15" s="315"/>
      <c r="T15" s="313"/>
      <c r="U15" s="313"/>
      <c r="V15" s="313"/>
      <c r="W15" s="313"/>
      <c r="X15" s="313"/>
      <c r="Y15" s="313"/>
      <c r="Z15" s="313"/>
      <c r="AA15" s="313"/>
      <c r="AB15" s="313"/>
      <c r="AC15" s="313"/>
      <c r="AD15" s="313"/>
      <c r="AE15" s="313"/>
      <c r="AF15" s="313"/>
    </row>
    <row r="16" ht="70.5" customHeight="true" spans="1:32">
      <c r="A16" s="13">
        <v>5</v>
      </c>
      <c r="B16" s="280" t="s">
        <v>513</v>
      </c>
      <c r="C16" s="282" t="s">
        <v>83</v>
      </c>
      <c r="D16" s="282" t="s">
        <v>501</v>
      </c>
      <c r="E16" s="284" t="s">
        <v>502</v>
      </c>
      <c r="F16" s="280" t="s">
        <v>401</v>
      </c>
      <c r="G16" s="292" t="s">
        <v>514</v>
      </c>
      <c r="H16" s="281">
        <v>84552</v>
      </c>
      <c r="I16" s="16">
        <v>22000</v>
      </c>
      <c r="J16" s="282">
        <v>30000</v>
      </c>
      <c r="K16" s="282"/>
      <c r="L16" s="282"/>
      <c r="M16" s="282"/>
      <c r="N16" s="282">
        <v>30000</v>
      </c>
      <c r="O16" s="282" t="s">
        <v>112</v>
      </c>
      <c r="P16" s="14" t="s">
        <v>512</v>
      </c>
      <c r="Q16" s="314" t="s">
        <v>392</v>
      </c>
      <c r="R16" s="315" t="s">
        <v>392</v>
      </c>
      <c r="S16" s="315" t="s">
        <v>392</v>
      </c>
      <c r="T16" s="313"/>
      <c r="U16" s="313"/>
      <c r="V16" s="313"/>
      <c r="W16" s="313"/>
      <c r="X16" s="313"/>
      <c r="Y16" s="313"/>
      <c r="Z16" s="313"/>
      <c r="AA16" s="313"/>
      <c r="AB16" s="313"/>
      <c r="AC16" s="313"/>
      <c r="AD16" s="313"/>
      <c r="AE16" s="313"/>
      <c r="AF16" s="313"/>
    </row>
    <row r="17" ht="72.75" customHeight="true" spans="1:32">
      <c r="A17" s="13">
        <v>6</v>
      </c>
      <c r="B17" s="283" t="s">
        <v>515</v>
      </c>
      <c r="C17" s="281" t="s">
        <v>83</v>
      </c>
      <c r="D17" s="284" t="s">
        <v>86</v>
      </c>
      <c r="E17" s="284" t="s">
        <v>502</v>
      </c>
      <c r="F17" s="284" t="s">
        <v>516</v>
      </c>
      <c r="G17" s="293" t="s">
        <v>517</v>
      </c>
      <c r="H17" s="284">
        <v>82622</v>
      </c>
      <c r="I17" s="16">
        <v>34195</v>
      </c>
      <c r="J17" s="282">
        <v>1000</v>
      </c>
      <c r="K17" s="282"/>
      <c r="L17" s="282"/>
      <c r="M17" s="282"/>
      <c r="N17" s="282">
        <v>1000</v>
      </c>
      <c r="O17" s="282" t="s">
        <v>112</v>
      </c>
      <c r="P17" s="14" t="s">
        <v>512</v>
      </c>
      <c r="Q17" s="314"/>
      <c r="R17" s="315"/>
      <c r="S17" s="315"/>
      <c r="T17" s="313"/>
      <c r="U17" s="313"/>
      <c r="V17" s="313"/>
      <c r="W17" s="313"/>
      <c r="X17" s="313"/>
      <c r="Y17" s="313"/>
      <c r="Z17" s="313"/>
      <c r="AA17" s="313"/>
      <c r="AB17" s="313"/>
      <c r="AC17" s="313"/>
      <c r="AD17" s="313"/>
      <c r="AE17" s="313"/>
      <c r="AF17" s="313"/>
    </row>
    <row r="18" ht="80.25" customHeight="true" spans="1:32">
      <c r="A18" s="13">
        <v>7</v>
      </c>
      <c r="B18" s="283" t="s">
        <v>518</v>
      </c>
      <c r="C18" s="281" t="s">
        <v>83</v>
      </c>
      <c r="D18" s="284" t="s">
        <v>86</v>
      </c>
      <c r="E18" s="284" t="s">
        <v>502</v>
      </c>
      <c r="F18" s="284" t="s">
        <v>165</v>
      </c>
      <c r="G18" s="293" t="s">
        <v>519</v>
      </c>
      <c r="H18" s="284">
        <v>70127</v>
      </c>
      <c r="I18" s="16">
        <v>16000</v>
      </c>
      <c r="J18" s="282">
        <v>1000</v>
      </c>
      <c r="K18" s="282"/>
      <c r="L18" s="282"/>
      <c r="M18" s="282"/>
      <c r="N18" s="282">
        <v>1000</v>
      </c>
      <c r="O18" s="282" t="s">
        <v>112</v>
      </c>
      <c r="P18" s="14" t="s">
        <v>512</v>
      </c>
      <c r="Q18" s="311" t="s">
        <v>392</v>
      </c>
      <c r="R18" s="312" t="s">
        <v>392</v>
      </c>
      <c r="S18" s="312" t="s">
        <v>392</v>
      </c>
      <c r="T18" s="313"/>
      <c r="U18" s="313"/>
      <c r="V18" s="313"/>
      <c r="W18" s="313"/>
      <c r="X18" s="313"/>
      <c r="Y18" s="313"/>
      <c r="Z18" s="313"/>
      <c r="AA18" s="313"/>
      <c r="AB18" s="313"/>
      <c r="AC18" s="313"/>
      <c r="AD18" s="313"/>
      <c r="AE18" s="313"/>
      <c r="AF18" s="313"/>
    </row>
    <row r="19" ht="89.25" customHeight="true" spans="1:32">
      <c r="A19" s="13">
        <v>8</v>
      </c>
      <c r="B19" s="285" t="s">
        <v>520</v>
      </c>
      <c r="C19" s="286" t="s">
        <v>83</v>
      </c>
      <c r="D19" s="29" t="s">
        <v>108</v>
      </c>
      <c r="E19" s="29" t="s">
        <v>521</v>
      </c>
      <c r="F19" s="29" t="s">
        <v>156</v>
      </c>
      <c r="G19" s="294" t="s">
        <v>522</v>
      </c>
      <c r="H19" s="29">
        <v>61499</v>
      </c>
      <c r="I19" s="16">
        <v>20729</v>
      </c>
      <c r="J19" s="16">
        <v>5000</v>
      </c>
      <c r="K19" s="16"/>
      <c r="L19" s="16"/>
      <c r="M19" s="16"/>
      <c r="N19" s="16">
        <v>5000</v>
      </c>
      <c r="O19" s="16" t="s">
        <v>112</v>
      </c>
      <c r="P19" s="14" t="s">
        <v>512</v>
      </c>
      <c r="Q19" s="311" t="s">
        <v>392</v>
      </c>
      <c r="R19" s="312" t="s">
        <v>392</v>
      </c>
      <c r="S19" s="312" t="s">
        <v>392</v>
      </c>
      <c r="T19" s="313"/>
      <c r="U19" s="313"/>
      <c r="V19" s="313"/>
      <c r="W19" s="313"/>
      <c r="X19" s="313"/>
      <c r="Y19" s="313"/>
      <c r="Z19" s="313"/>
      <c r="AA19" s="313"/>
      <c r="AB19" s="313"/>
      <c r="AC19" s="313"/>
      <c r="AD19" s="313"/>
      <c r="AE19" s="313"/>
      <c r="AF19" s="313"/>
    </row>
    <row r="20" ht="72.75" customHeight="true" spans="1:32">
      <c r="A20" s="13">
        <v>9</v>
      </c>
      <c r="B20" s="280" t="s">
        <v>523</v>
      </c>
      <c r="C20" s="16" t="s">
        <v>83</v>
      </c>
      <c r="D20" s="282" t="s">
        <v>501</v>
      </c>
      <c r="E20" s="284" t="s">
        <v>502</v>
      </c>
      <c r="F20" s="284" t="s">
        <v>208</v>
      </c>
      <c r="G20" s="292" t="s">
        <v>524</v>
      </c>
      <c r="H20" s="282">
        <v>4681</v>
      </c>
      <c r="I20" s="282">
        <v>1041</v>
      </c>
      <c r="J20" s="16">
        <v>1000</v>
      </c>
      <c r="K20" s="16"/>
      <c r="L20" s="16"/>
      <c r="M20" s="16"/>
      <c r="N20" s="16">
        <v>1000</v>
      </c>
      <c r="O20" s="16" t="s">
        <v>112</v>
      </c>
      <c r="P20" s="14" t="s">
        <v>512</v>
      </c>
      <c r="Q20" s="311" t="s">
        <v>392</v>
      </c>
      <c r="R20" s="312" t="s">
        <v>392</v>
      </c>
      <c r="S20" s="312" t="s">
        <v>392</v>
      </c>
      <c r="T20" s="313"/>
      <c r="U20" s="313"/>
      <c r="V20" s="313"/>
      <c r="W20" s="313"/>
      <c r="X20" s="313"/>
      <c r="Y20" s="313"/>
      <c r="Z20" s="313"/>
      <c r="AA20" s="313"/>
      <c r="AB20" s="313"/>
      <c r="AC20" s="313"/>
      <c r="AD20" s="313"/>
      <c r="AE20" s="313"/>
      <c r="AF20" s="313"/>
    </row>
    <row r="21" ht="81.75" customHeight="true" spans="1:32">
      <c r="A21" s="13">
        <v>10</v>
      </c>
      <c r="B21" s="285" t="s">
        <v>525</v>
      </c>
      <c r="C21" s="286" t="s">
        <v>126</v>
      </c>
      <c r="D21" s="29" t="s">
        <v>526</v>
      </c>
      <c r="E21" s="284" t="s">
        <v>527</v>
      </c>
      <c r="F21" s="284" t="s">
        <v>165</v>
      </c>
      <c r="G21" s="294" t="s">
        <v>528</v>
      </c>
      <c r="H21" s="29">
        <v>5529.2</v>
      </c>
      <c r="I21" s="16">
        <v>1700</v>
      </c>
      <c r="J21" s="16">
        <v>600</v>
      </c>
      <c r="K21" s="16">
        <v>600</v>
      </c>
      <c r="L21" s="16"/>
      <c r="M21" s="16"/>
      <c r="N21" s="16"/>
      <c r="O21" s="16" t="s">
        <v>205</v>
      </c>
      <c r="P21" s="14" t="s">
        <v>199</v>
      </c>
      <c r="Q21" s="311"/>
      <c r="R21" s="312"/>
      <c r="S21" s="312"/>
      <c r="T21" s="313"/>
      <c r="U21" s="313"/>
      <c r="V21" s="313"/>
      <c r="W21" s="313"/>
      <c r="X21" s="313"/>
      <c r="Y21" s="313"/>
      <c r="Z21" s="313"/>
      <c r="AA21" s="313"/>
      <c r="AB21" s="313"/>
      <c r="AC21" s="313"/>
      <c r="AD21" s="313"/>
      <c r="AE21" s="313"/>
      <c r="AF21" s="313"/>
    </row>
    <row r="22" ht="77.25" customHeight="true" spans="1:32">
      <c r="A22" s="13">
        <v>11</v>
      </c>
      <c r="B22" s="283" t="s">
        <v>529</v>
      </c>
      <c r="C22" s="284" t="s">
        <v>126</v>
      </c>
      <c r="D22" s="284" t="s">
        <v>530</v>
      </c>
      <c r="E22" s="284" t="s">
        <v>502</v>
      </c>
      <c r="F22" s="284" t="s">
        <v>401</v>
      </c>
      <c r="G22" s="293" t="s">
        <v>531</v>
      </c>
      <c r="H22" s="284">
        <v>4761</v>
      </c>
      <c r="I22" s="287">
        <v>1307</v>
      </c>
      <c r="J22" s="29">
        <v>1794</v>
      </c>
      <c r="K22" s="29">
        <v>1794</v>
      </c>
      <c r="L22" s="284"/>
      <c r="M22" s="284"/>
      <c r="N22" s="284" t="s">
        <v>532</v>
      </c>
      <c r="O22" s="29" t="s">
        <v>198</v>
      </c>
      <c r="P22" s="14" t="s">
        <v>199</v>
      </c>
      <c r="Q22" s="311"/>
      <c r="R22" s="312"/>
      <c r="S22" s="312"/>
      <c r="T22" s="313"/>
      <c r="U22" s="313"/>
      <c r="V22" s="313"/>
      <c r="W22" s="313"/>
      <c r="X22" s="313"/>
      <c r="Y22" s="313"/>
      <c r="Z22" s="313"/>
      <c r="AA22" s="313"/>
      <c r="AB22" s="313"/>
      <c r="AC22" s="313"/>
      <c r="AD22" s="313"/>
      <c r="AE22" s="313"/>
      <c r="AF22" s="313"/>
    </row>
    <row r="23" ht="60" customHeight="true" spans="1:32">
      <c r="A23" s="13">
        <v>12</v>
      </c>
      <c r="B23" s="283" t="s">
        <v>533</v>
      </c>
      <c r="C23" s="282" t="s">
        <v>126</v>
      </c>
      <c r="D23" s="284" t="s">
        <v>534</v>
      </c>
      <c r="E23" s="284" t="s">
        <v>535</v>
      </c>
      <c r="F23" s="284" t="s">
        <v>165</v>
      </c>
      <c r="G23" s="294" t="s">
        <v>536</v>
      </c>
      <c r="H23" s="284">
        <v>4990</v>
      </c>
      <c r="I23" s="16">
        <v>600</v>
      </c>
      <c r="J23" s="282">
        <v>3990</v>
      </c>
      <c r="K23" s="282"/>
      <c r="L23" s="282"/>
      <c r="M23" s="282">
        <v>3990</v>
      </c>
      <c r="N23" s="282"/>
      <c r="O23" s="282" t="s">
        <v>198</v>
      </c>
      <c r="P23" s="280" t="s">
        <v>199</v>
      </c>
      <c r="Q23" s="311"/>
      <c r="R23" s="312"/>
      <c r="S23" s="312"/>
      <c r="T23" s="313"/>
      <c r="U23" s="313"/>
      <c r="V23" s="313"/>
      <c r="W23" s="313"/>
      <c r="X23" s="313"/>
      <c r="Y23" s="313"/>
      <c r="Z23" s="313"/>
      <c r="AA23" s="313"/>
      <c r="AB23" s="313"/>
      <c r="AC23" s="313"/>
      <c r="AD23" s="313"/>
      <c r="AE23" s="313"/>
      <c r="AF23" s="313"/>
    </row>
    <row r="24" ht="50.1" customHeight="true" spans="1:32">
      <c r="A24" s="13">
        <v>13</v>
      </c>
      <c r="B24" s="280" t="s">
        <v>537</v>
      </c>
      <c r="C24" s="282" t="s">
        <v>126</v>
      </c>
      <c r="D24" s="284" t="s">
        <v>538</v>
      </c>
      <c r="E24" s="284" t="s">
        <v>502</v>
      </c>
      <c r="F24" s="284" t="s">
        <v>208</v>
      </c>
      <c r="G24" s="294" t="s">
        <v>539</v>
      </c>
      <c r="H24" s="282">
        <v>2326</v>
      </c>
      <c r="I24" s="282">
        <v>50</v>
      </c>
      <c r="J24" s="282">
        <v>2000</v>
      </c>
      <c r="K24" s="282"/>
      <c r="L24" s="282"/>
      <c r="M24" s="282"/>
      <c r="N24" s="282">
        <v>2000</v>
      </c>
      <c r="O24" s="282" t="s">
        <v>198</v>
      </c>
      <c r="P24" s="280" t="s">
        <v>199</v>
      </c>
      <c r="Q24" s="311"/>
      <c r="R24" s="312"/>
      <c r="S24" s="312"/>
      <c r="T24" s="313"/>
      <c r="U24" s="313"/>
      <c r="V24" s="313"/>
      <c r="W24" s="313"/>
      <c r="X24" s="313"/>
      <c r="Y24" s="313"/>
      <c r="Z24" s="313"/>
      <c r="AA24" s="313"/>
      <c r="AB24" s="313"/>
      <c r="AC24" s="313"/>
      <c r="AD24" s="313"/>
      <c r="AE24" s="313"/>
      <c r="AF24" s="313"/>
    </row>
    <row r="25" ht="59.25" customHeight="true" spans="1:32">
      <c r="A25" s="13">
        <v>14</v>
      </c>
      <c r="B25" s="283" t="s">
        <v>540</v>
      </c>
      <c r="C25" s="281" t="s">
        <v>126</v>
      </c>
      <c r="D25" s="29" t="s">
        <v>508</v>
      </c>
      <c r="E25" s="284" t="s">
        <v>502</v>
      </c>
      <c r="F25" s="284" t="s">
        <v>236</v>
      </c>
      <c r="G25" s="293" t="s">
        <v>541</v>
      </c>
      <c r="H25" s="284">
        <v>3221</v>
      </c>
      <c r="I25" s="284">
        <v>1500</v>
      </c>
      <c r="J25" s="282">
        <v>1500</v>
      </c>
      <c r="K25" s="282"/>
      <c r="L25" s="282"/>
      <c r="M25" s="282"/>
      <c r="N25" s="282">
        <v>1500</v>
      </c>
      <c r="O25" s="282" t="s">
        <v>205</v>
      </c>
      <c r="P25" s="280" t="s">
        <v>199</v>
      </c>
      <c r="Q25" s="311"/>
      <c r="R25" s="312"/>
      <c r="S25" s="312"/>
      <c r="T25" s="313"/>
      <c r="U25" s="313"/>
      <c r="V25" s="313"/>
      <c r="W25" s="313"/>
      <c r="X25" s="313"/>
      <c r="Y25" s="313"/>
      <c r="Z25" s="313"/>
      <c r="AA25" s="313"/>
      <c r="AB25" s="313"/>
      <c r="AC25" s="313"/>
      <c r="AD25" s="313"/>
      <c r="AE25" s="313"/>
      <c r="AF25" s="313"/>
    </row>
    <row r="26" ht="24.95" customHeight="true" spans="1:32">
      <c r="A26" s="287" t="str">
        <f>IF(C26&lt;&gt;"",MAX(A$12:A25)+1,"")</f>
        <v/>
      </c>
      <c r="B26" s="279" t="s">
        <v>542</v>
      </c>
      <c r="C26" s="278"/>
      <c r="D26" s="51"/>
      <c r="E26" s="51"/>
      <c r="F26" s="51"/>
      <c r="G26" s="295"/>
      <c r="H26" s="291"/>
      <c r="I26" s="291"/>
      <c r="J26" s="291"/>
      <c r="K26" s="291"/>
      <c r="L26" s="291"/>
      <c r="M26" s="291"/>
      <c r="N26" s="291"/>
      <c r="O26" s="51"/>
      <c r="P26" s="49"/>
      <c r="Q26" s="307"/>
      <c r="R26" s="308"/>
      <c r="S26" s="308"/>
      <c r="T26" s="310"/>
      <c r="U26" s="317"/>
      <c r="V26" s="317"/>
      <c r="W26" s="317"/>
      <c r="X26" s="317"/>
      <c r="Y26" s="317"/>
      <c r="Z26" s="317"/>
      <c r="AA26" s="317"/>
      <c r="AB26" s="317"/>
      <c r="AC26" s="317"/>
      <c r="AD26" s="318"/>
      <c r="AE26" s="317"/>
      <c r="AF26" s="317"/>
    </row>
    <row r="27" ht="60" customHeight="true" spans="1:32">
      <c r="A27" s="287">
        <v>15</v>
      </c>
      <c r="B27" s="280" t="s">
        <v>543</v>
      </c>
      <c r="C27" s="282" t="s">
        <v>82</v>
      </c>
      <c r="D27" s="282" t="s">
        <v>544</v>
      </c>
      <c r="E27" s="282" t="s">
        <v>544</v>
      </c>
      <c r="F27" s="282" t="s">
        <v>165</v>
      </c>
      <c r="G27" s="293" t="s">
        <v>545</v>
      </c>
      <c r="H27" s="282">
        <v>445</v>
      </c>
      <c r="I27" s="282"/>
      <c r="J27" s="282">
        <v>300</v>
      </c>
      <c r="K27" s="282"/>
      <c r="L27" s="301"/>
      <c r="M27" s="282">
        <v>300</v>
      </c>
      <c r="N27" s="282"/>
      <c r="O27" s="282" t="s">
        <v>220</v>
      </c>
      <c r="P27" s="280" t="s">
        <v>546</v>
      </c>
      <c r="Q27" s="313"/>
      <c r="R27" s="313"/>
      <c r="S27" s="313"/>
      <c r="T27" s="313"/>
      <c r="U27" s="313"/>
      <c r="V27" s="313"/>
      <c r="W27" s="313"/>
      <c r="X27" s="313"/>
      <c r="Y27" s="313"/>
      <c r="Z27" s="313"/>
      <c r="AA27" s="313"/>
      <c r="AB27" s="313"/>
      <c r="AC27" s="313"/>
      <c r="AD27" s="313"/>
      <c r="AE27" s="313"/>
      <c r="AF27" s="313"/>
    </row>
    <row r="28" ht="69.95" customHeight="true" spans="1:32">
      <c r="A28" s="287">
        <v>16</v>
      </c>
      <c r="B28" s="280" t="s">
        <v>547</v>
      </c>
      <c r="C28" s="282" t="s">
        <v>82</v>
      </c>
      <c r="D28" s="282" t="s">
        <v>544</v>
      </c>
      <c r="E28" s="282" t="s">
        <v>544</v>
      </c>
      <c r="F28" s="282" t="s">
        <v>165</v>
      </c>
      <c r="G28" s="293" t="s">
        <v>548</v>
      </c>
      <c r="H28" s="282">
        <v>670</v>
      </c>
      <c r="I28" s="282"/>
      <c r="J28" s="282">
        <v>400</v>
      </c>
      <c r="K28" s="282"/>
      <c r="L28" s="301"/>
      <c r="M28" s="282">
        <v>400</v>
      </c>
      <c r="N28" s="282"/>
      <c r="O28" s="282" t="s">
        <v>220</v>
      </c>
      <c r="P28" s="280" t="s">
        <v>546</v>
      </c>
      <c r="Q28" s="313"/>
      <c r="R28" s="313"/>
      <c r="S28" s="313"/>
      <c r="T28" s="313"/>
      <c r="U28" s="313"/>
      <c r="V28" s="313"/>
      <c r="W28" s="313"/>
      <c r="X28" s="313"/>
      <c r="Y28" s="313"/>
      <c r="Z28" s="313"/>
      <c r="AA28" s="313"/>
      <c r="AB28" s="313"/>
      <c r="AC28" s="313"/>
      <c r="AD28" s="313"/>
      <c r="AE28" s="313"/>
      <c r="AF28" s="313"/>
    </row>
    <row r="29" ht="69.95" customHeight="true" spans="1:32">
      <c r="A29" s="287">
        <v>17</v>
      </c>
      <c r="B29" s="280" t="s">
        <v>549</v>
      </c>
      <c r="C29" s="282" t="s">
        <v>82</v>
      </c>
      <c r="D29" s="282" t="s">
        <v>550</v>
      </c>
      <c r="E29" s="282" t="s">
        <v>544</v>
      </c>
      <c r="F29" s="282" t="s">
        <v>165</v>
      </c>
      <c r="G29" s="293" t="s">
        <v>551</v>
      </c>
      <c r="H29" s="282">
        <v>335</v>
      </c>
      <c r="I29" s="282"/>
      <c r="J29" s="282">
        <v>335</v>
      </c>
      <c r="K29" s="282">
        <v>335</v>
      </c>
      <c r="L29" s="301"/>
      <c r="M29" s="301"/>
      <c r="N29" s="282"/>
      <c r="O29" s="282" t="s">
        <v>220</v>
      </c>
      <c r="P29" s="280" t="s">
        <v>546</v>
      </c>
      <c r="Q29" s="313"/>
      <c r="R29" s="313"/>
      <c r="S29" s="313"/>
      <c r="T29" s="313"/>
      <c r="U29" s="313"/>
      <c r="V29" s="313"/>
      <c r="W29" s="313"/>
      <c r="X29" s="313"/>
      <c r="Y29" s="313"/>
      <c r="Z29" s="313"/>
      <c r="AA29" s="313"/>
      <c r="AB29" s="313"/>
      <c r="AC29" s="313"/>
      <c r="AD29" s="313"/>
      <c r="AE29" s="313"/>
      <c r="AF29" s="313"/>
    </row>
    <row r="30" ht="73.5" customHeight="true" spans="1:32">
      <c r="A30" s="287">
        <v>18</v>
      </c>
      <c r="B30" s="280" t="s">
        <v>552</v>
      </c>
      <c r="C30" s="282" t="s">
        <v>82</v>
      </c>
      <c r="D30" s="282" t="s">
        <v>550</v>
      </c>
      <c r="E30" s="282" t="s">
        <v>544</v>
      </c>
      <c r="F30" s="282" t="s">
        <v>165</v>
      </c>
      <c r="G30" s="293" t="s">
        <v>553</v>
      </c>
      <c r="H30" s="282">
        <v>335</v>
      </c>
      <c r="I30" s="282"/>
      <c r="J30" s="282">
        <v>335</v>
      </c>
      <c r="K30" s="282">
        <v>335</v>
      </c>
      <c r="L30" s="301"/>
      <c r="M30" s="301"/>
      <c r="N30" s="282"/>
      <c r="O30" s="282" t="s">
        <v>220</v>
      </c>
      <c r="P30" s="280" t="s">
        <v>546</v>
      </c>
      <c r="Q30" s="313"/>
      <c r="R30" s="313"/>
      <c r="S30" s="313"/>
      <c r="T30" s="313"/>
      <c r="U30" s="313"/>
      <c r="V30" s="313"/>
      <c r="W30" s="313"/>
      <c r="X30" s="313"/>
      <c r="Y30" s="313"/>
      <c r="Z30" s="313"/>
      <c r="AA30" s="313"/>
      <c r="AB30" s="313"/>
      <c r="AC30" s="313"/>
      <c r="AD30" s="313"/>
      <c r="AE30" s="313"/>
      <c r="AF30" s="313"/>
    </row>
    <row r="31" ht="60.75" customHeight="true" spans="1:32">
      <c r="A31" s="287">
        <v>19</v>
      </c>
      <c r="B31" s="280" t="s">
        <v>554</v>
      </c>
      <c r="C31" s="282" t="s">
        <v>82</v>
      </c>
      <c r="D31" s="282" t="s">
        <v>555</v>
      </c>
      <c r="E31" s="282" t="s">
        <v>556</v>
      </c>
      <c r="F31" s="282" t="s">
        <v>208</v>
      </c>
      <c r="G31" s="293" t="s">
        <v>557</v>
      </c>
      <c r="H31" s="282">
        <v>1475</v>
      </c>
      <c r="I31" s="282"/>
      <c r="J31" s="282">
        <v>1180</v>
      </c>
      <c r="K31" s="282"/>
      <c r="L31" s="282"/>
      <c r="M31" s="282">
        <v>1180</v>
      </c>
      <c r="N31" s="282"/>
      <c r="O31" s="282" t="s">
        <v>220</v>
      </c>
      <c r="P31" s="280" t="s">
        <v>546</v>
      </c>
      <c r="Q31" s="313"/>
      <c r="R31" s="313"/>
      <c r="S31" s="313"/>
      <c r="T31" s="313"/>
      <c r="U31" s="313"/>
      <c r="V31" s="313"/>
      <c r="W31" s="313"/>
      <c r="X31" s="313"/>
      <c r="Y31" s="313"/>
      <c r="Z31" s="313"/>
      <c r="AA31" s="313"/>
      <c r="AB31" s="313"/>
      <c r="AC31" s="313"/>
      <c r="AD31" s="313"/>
      <c r="AE31" s="313"/>
      <c r="AF31" s="313"/>
    </row>
    <row r="32" ht="61.5" customHeight="true" spans="1:32">
      <c r="A32" s="287">
        <v>20</v>
      </c>
      <c r="B32" s="280" t="s">
        <v>558</v>
      </c>
      <c r="C32" s="282" t="s">
        <v>82</v>
      </c>
      <c r="D32" s="282" t="s">
        <v>559</v>
      </c>
      <c r="E32" s="282" t="s">
        <v>560</v>
      </c>
      <c r="F32" s="282" t="s">
        <v>131</v>
      </c>
      <c r="G32" s="293" t="s">
        <v>561</v>
      </c>
      <c r="H32" s="282">
        <v>600</v>
      </c>
      <c r="I32" s="282"/>
      <c r="J32" s="282">
        <v>480</v>
      </c>
      <c r="K32" s="282"/>
      <c r="L32" s="282"/>
      <c r="M32" s="282">
        <v>480</v>
      </c>
      <c r="N32" s="282"/>
      <c r="O32" s="282" t="s">
        <v>220</v>
      </c>
      <c r="P32" s="280" t="s">
        <v>546</v>
      </c>
      <c r="Q32" s="313"/>
      <c r="R32" s="313"/>
      <c r="S32" s="313"/>
      <c r="T32" s="313"/>
      <c r="U32" s="313"/>
      <c r="V32" s="313"/>
      <c r="W32" s="313"/>
      <c r="X32" s="313"/>
      <c r="Y32" s="313"/>
      <c r="Z32" s="313"/>
      <c r="AA32" s="313"/>
      <c r="AB32" s="313"/>
      <c r="AC32" s="313"/>
      <c r="AD32" s="313"/>
      <c r="AE32" s="313"/>
      <c r="AF32" s="313"/>
    </row>
    <row r="33" ht="90" customHeight="true" spans="1:32">
      <c r="A33" s="287">
        <v>21</v>
      </c>
      <c r="B33" s="280" t="s">
        <v>562</v>
      </c>
      <c r="C33" s="282" t="s">
        <v>82</v>
      </c>
      <c r="D33" s="282" t="s">
        <v>563</v>
      </c>
      <c r="E33" s="282" t="s">
        <v>564</v>
      </c>
      <c r="F33" s="282" t="s">
        <v>156</v>
      </c>
      <c r="G33" s="293" t="s">
        <v>565</v>
      </c>
      <c r="H33" s="296">
        <v>494</v>
      </c>
      <c r="I33" s="302"/>
      <c r="J33" s="282">
        <v>395</v>
      </c>
      <c r="K33" s="282"/>
      <c r="L33" s="282"/>
      <c r="M33" s="282">
        <v>395</v>
      </c>
      <c r="N33" s="282"/>
      <c r="O33" s="282" t="s">
        <v>220</v>
      </c>
      <c r="P33" s="280" t="s">
        <v>546</v>
      </c>
      <c r="Q33" s="313"/>
      <c r="R33" s="313"/>
      <c r="S33" s="313"/>
      <c r="T33" s="313"/>
      <c r="U33" s="313"/>
      <c r="V33" s="313"/>
      <c r="W33" s="313"/>
      <c r="X33" s="313"/>
      <c r="Y33" s="313"/>
      <c r="Z33" s="313"/>
      <c r="AA33" s="313"/>
      <c r="AB33" s="313"/>
      <c r="AC33" s="313"/>
      <c r="AD33" s="313"/>
      <c r="AE33" s="313"/>
      <c r="AF33" s="313"/>
    </row>
    <row r="34" ht="63.75" customHeight="true" spans="1:32">
      <c r="A34" s="287">
        <v>22</v>
      </c>
      <c r="B34" s="283" t="s">
        <v>566</v>
      </c>
      <c r="C34" s="282" t="s">
        <v>83</v>
      </c>
      <c r="D34" s="282" t="s">
        <v>544</v>
      </c>
      <c r="E34" s="282" t="s">
        <v>544</v>
      </c>
      <c r="F34" s="282" t="s">
        <v>165</v>
      </c>
      <c r="G34" s="293" t="s">
        <v>567</v>
      </c>
      <c r="H34" s="282">
        <v>330</v>
      </c>
      <c r="I34" s="282"/>
      <c r="J34" s="282">
        <v>250</v>
      </c>
      <c r="K34" s="282">
        <v>50</v>
      </c>
      <c r="L34" s="282"/>
      <c r="M34" s="282">
        <v>200</v>
      </c>
      <c r="N34" s="282"/>
      <c r="O34" s="282" t="s">
        <v>170</v>
      </c>
      <c r="P34" s="280" t="s">
        <v>512</v>
      </c>
      <c r="Q34" s="313"/>
      <c r="R34" s="313"/>
      <c r="S34" s="313"/>
      <c r="T34" s="313"/>
      <c r="U34" s="313"/>
      <c r="V34" s="313"/>
      <c r="W34" s="313"/>
      <c r="X34" s="313"/>
      <c r="Y34" s="313"/>
      <c r="Z34" s="313"/>
      <c r="AA34" s="313"/>
      <c r="AB34" s="313"/>
      <c r="AC34" s="313"/>
      <c r="AD34" s="313"/>
      <c r="AE34" s="313"/>
      <c r="AF34" s="313"/>
    </row>
    <row r="35" ht="72.75" customHeight="true" spans="1:32">
      <c r="A35" s="287">
        <v>23</v>
      </c>
      <c r="B35" s="280" t="s">
        <v>568</v>
      </c>
      <c r="C35" s="282" t="s">
        <v>83</v>
      </c>
      <c r="D35" s="282" t="s">
        <v>569</v>
      </c>
      <c r="E35" s="282" t="s">
        <v>570</v>
      </c>
      <c r="F35" s="282" t="s">
        <v>364</v>
      </c>
      <c r="G35" s="293" t="s">
        <v>571</v>
      </c>
      <c r="H35" s="282">
        <v>229</v>
      </c>
      <c r="I35" s="282">
        <v>15</v>
      </c>
      <c r="J35" s="282">
        <v>68</v>
      </c>
      <c r="K35" s="282">
        <v>68</v>
      </c>
      <c r="L35" s="282"/>
      <c r="M35" s="301"/>
      <c r="N35" s="282"/>
      <c r="O35" s="282" t="s">
        <v>170</v>
      </c>
      <c r="P35" s="280" t="s">
        <v>512</v>
      </c>
      <c r="Q35" s="313"/>
      <c r="R35" s="313"/>
      <c r="S35" s="313"/>
      <c r="T35" s="313"/>
      <c r="U35" s="313"/>
      <c r="V35" s="313"/>
      <c r="W35" s="313"/>
      <c r="X35" s="313"/>
      <c r="Y35" s="313"/>
      <c r="Z35" s="313"/>
      <c r="AA35" s="313"/>
      <c r="AB35" s="313"/>
      <c r="AC35" s="313"/>
      <c r="AD35" s="313"/>
      <c r="AE35" s="313"/>
      <c r="AF35" s="313"/>
    </row>
    <row r="36" ht="62.25" customHeight="true" spans="1:32">
      <c r="A36" s="287">
        <v>24</v>
      </c>
      <c r="B36" s="283" t="s">
        <v>572</v>
      </c>
      <c r="C36" s="282" t="s">
        <v>126</v>
      </c>
      <c r="D36" s="282" t="s">
        <v>559</v>
      </c>
      <c r="E36" s="282" t="s">
        <v>560</v>
      </c>
      <c r="F36" s="282" t="s">
        <v>131</v>
      </c>
      <c r="G36" s="293" t="s">
        <v>573</v>
      </c>
      <c r="H36" s="282">
        <v>191</v>
      </c>
      <c r="I36" s="282"/>
      <c r="J36" s="282">
        <v>172</v>
      </c>
      <c r="K36" s="282">
        <v>19</v>
      </c>
      <c r="L36" s="282"/>
      <c r="M36" s="282">
        <v>153</v>
      </c>
      <c r="N36" s="282"/>
      <c r="O36" s="282" t="s">
        <v>198</v>
      </c>
      <c r="P36" s="280" t="s">
        <v>199</v>
      </c>
      <c r="Q36" s="313"/>
      <c r="R36" s="313"/>
      <c r="S36" s="313"/>
      <c r="T36" s="313"/>
      <c r="U36" s="313"/>
      <c r="V36" s="313"/>
      <c r="W36" s="313"/>
      <c r="X36" s="313"/>
      <c r="Y36" s="313"/>
      <c r="Z36" s="313"/>
      <c r="AA36" s="313"/>
      <c r="AB36" s="313"/>
      <c r="AC36" s="313"/>
      <c r="AD36" s="313"/>
      <c r="AE36" s="313"/>
      <c r="AF36" s="313"/>
    </row>
    <row r="37" ht="62.25" customHeight="true" spans="1:32">
      <c r="A37" s="287">
        <v>25</v>
      </c>
      <c r="B37" s="280" t="s">
        <v>574</v>
      </c>
      <c r="C37" s="16" t="s">
        <v>126</v>
      </c>
      <c r="D37" s="282" t="s">
        <v>569</v>
      </c>
      <c r="E37" s="282" t="s">
        <v>570</v>
      </c>
      <c r="F37" s="281" t="s">
        <v>364</v>
      </c>
      <c r="G37" s="294" t="s">
        <v>575</v>
      </c>
      <c r="H37" s="284">
        <v>8064.19</v>
      </c>
      <c r="I37" s="16">
        <v>5100</v>
      </c>
      <c r="J37" s="286">
        <v>500</v>
      </c>
      <c r="K37" s="282"/>
      <c r="L37" s="282"/>
      <c r="M37" s="282"/>
      <c r="N37" s="286">
        <v>500</v>
      </c>
      <c r="O37" s="282" t="s">
        <v>576</v>
      </c>
      <c r="P37" s="280" t="s">
        <v>199</v>
      </c>
      <c r="Q37" s="313"/>
      <c r="R37" s="313"/>
      <c r="S37" s="313"/>
      <c r="T37" s="313"/>
      <c r="U37" s="313"/>
      <c r="V37" s="313"/>
      <c r="W37" s="313"/>
      <c r="X37" s="313"/>
      <c r="Y37" s="313"/>
      <c r="Z37" s="313"/>
      <c r="AA37" s="313"/>
      <c r="AB37" s="313"/>
      <c r="AC37" s="313"/>
      <c r="AD37" s="313"/>
      <c r="AE37" s="313"/>
      <c r="AF37" s="313"/>
    </row>
    <row r="38" ht="72.75" customHeight="true" spans="1:32">
      <c r="A38" s="287">
        <v>26</v>
      </c>
      <c r="B38" s="280" t="s">
        <v>577</v>
      </c>
      <c r="C38" s="16" t="s">
        <v>126</v>
      </c>
      <c r="D38" s="282" t="s">
        <v>569</v>
      </c>
      <c r="E38" s="282" t="s">
        <v>570</v>
      </c>
      <c r="F38" s="281" t="s">
        <v>364</v>
      </c>
      <c r="G38" s="294" t="s">
        <v>578</v>
      </c>
      <c r="H38" s="284">
        <v>8256.73</v>
      </c>
      <c r="I38" s="282">
        <v>5373</v>
      </c>
      <c r="J38" s="281">
        <v>1500</v>
      </c>
      <c r="K38" s="282"/>
      <c r="L38" s="282"/>
      <c r="M38" s="282">
        <v>1500</v>
      </c>
      <c r="N38" s="281"/>
      <c r="O38" s="282" t="s">
        <v>576</v>
      </c>
      <c r="P38" s="280" t="s">
        <v>199</v>
      </c>
      <c r="Q38" s="316"/>
      <c r="R38" s="313"/>
      <c r="S38" s="313"/>
      <c r="T38" s="313"/>
      <c r="U38" s="313"/>
      <c r="V38" s="313"/>
      <c r="W38" s="313"/>
      <c r="X38" s="313"/>
      <c r="Y38" s="313"/>
      <c r="Z38" s="313"/>
      <c r="AA38" s="313"/>
      <c r="AB38" s="313"/>
      <c r="AC38" s="313"/>
      <c r="AD38" s="313"/>
      <c r="AE38" s="313"/>
      <c r="AF38" s="313"/>
    </row>
    <row r="39" ht="14.25" spans="2:16">
      <c r="B39" s="288"/>
      <c r="C39" s="77"/>
      <c r="D39" s="77"/>
      <c r="E39" s="77"/>
      <c r="F39" s="297"/>
      <c r="G39" s="298"/>
      <c r="H39" s="299"/>
      <c r="I39" s="77"/>
      <c r="J39" s="297"/>
      <c r="K39" s="20"/>
      <c r="L39" s="20"/>
      <c r="M39" s="20"/>
      <c r="N39" s="297"/>
      <c r="O39" s="77"/>
      <c r="P39" s="20"/>
    </row>
    <row r="43" ht="14.25" spans="1:16">
      <c r="A43" s="289"/>
      <c r="B43" s="290"/>
      <c r="C43" s="20"/>
      <c r="D43" s="77"/>
      <c r="E43" s="77"/>
      <c r="F43" s="20"/>
      <c r="G43" s="300"/>
      <c r="H43" s="20"/>
      <c r="I43" s="20"/>
      <c r="J43" s="20"/>
      <c r="K43" s="20"/>
      <c r="L43" s="31"/>
      <c r="M43" s="31"/>
      <c r="N43" s="20"/>
      <c r="O43" s="20"/>
      <c r="P43" s="31"/>
    </row>
  </sheetData>
  <mergeCells count="16">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 ref="Q3:Q4"/>
  </mergeCells>
  <printOptions horizontalCentered="true"/>
  <pageMargins left="0.590551181102362" right="0.590551181102362" top="0.590551181102362" bottom="0.590551181102362" header="0.511811023622047" footer="0.511811023622047"/>
  <pageSetup paperSize="9" scale="56" fitToHeight="0" orientation="landscape"/>
  <headerFooter/>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30"/>
  <sheetViews>
    <sheetView view="pageBreakPreview" zoomScale="70" zoomScaleNormal="70" zoomScaleSheetLayoutView="70" workbookViewId="0">
      <pane xSplit="1" ySplit="9" topLeftCell="B10" activePane="bottomRight" state="frozen"/>
      <selection/>
      <selection pane="topRight"/>
      <selection pane="bottomLeft"/>
      <selection pane="bottomRight" activeCell="A1" sqref="A1:P1"/>
    </sheetView>
  </sheetViews>
  <sheetFormatPr defaultColWidth="9" defaultRowHeight="13.5"/>
  <cols>
    <col min="1" max="1" width="6.625" style="250" customWidth="true"/>
    <col min="2" max="2" width="25.625" style="250" customWidth="true"/>
    <col min="3" max="3" width="13.625" style="250" customWidth="true"/>
    <col min="4" max="5" width="15.625" style="250" customWidth="true"/>
    <col min="6" max="6" width="13.625" style="250" customWidth="true"/>
    <col min="7" max="7" width="35.625" style="250" customWidth="true"/>
    <col min="8" max="14" width="11.625" style="250" customWidth="true"/>
    <col min="15" max="15" width="13.625" style="250" customWidth="true"/>
    <col min="16" max="16" width="20.625" style="250" customWidth="true"/>
    <col min="17" max="16384" width="9" style="250"/>
  </cols>
  <sheetData>
    <row r="1" ht="30" customHeight="true" spans="1:16">
      <c r="A1" s="251" t="s">
        <v>579</v>
      </c>
      <c r="B1" s="251"/>
      <c r="C1" s="251"/>
      <c r="D1" s="251"/>
      <c r="E1" s="251"/>
      <c r="F1" s="260"/>
      <c r="G1" s="261"/>
      <c r="H1" s="251"/>
      <c r="I1" s="251"/>
      <c r="J1" s="251"/>
      <c r="K1" s="251"/>
      <c r="L1" s="251"/>
      <c r="M1" s="251"/>
      <c r="N1" s="251"/>
      <c r="O1" s="251"/>
      <c r="P1" s="251"/>
    </row>
    <row r="2" ht="30" customHeight="true" spans="1:16">
      <c r="A2" s="252"/>
      <c r="B2" s="252"/>
      <c r="C2" s="252"/>
      <c r="D2" s="252"/>
      <c r="E2" s="252"/>
      <c r="F2" s="252"/>
      <c r="G2" s="262"/>
      <c r="H2" s="252"/>
      <c r="I2" s="252"/>
      <c r="J2" s="252"/>
      <c r="K2" s="252"/>
      <c r="L2" s="252"/>
      <c r="M2" s="252"/>
      <c r="N2" s="252"/>
      <c r="O2" s="252"/>
      <c r="P2" s="271" t="s">
        <v>57</v>
      </c>
    </row>
    <row r="3" ht="24.95" customHeight="true" spans="1:16">
      <c r="A3" s="33" t="s">
        <v>58</v>
      </c>
      <c r="B3" s="33" t="s">
        <v>59</v>
      </c>
      <c r="C3" s="33" t="s">
        <v>60</v>
      </c>
      <c r="D3" s="33" t="s">
        <v>61</v>
      </c>
      <c r="E3" s="33" t="s">
        <v>62</v>
      </c>
      <c r="F3" s="33" t="s">
        <v>63</v>
      </c>
      <c r="G3" s="33" t="s">
        <v>64</v>
      </c>
      <c r="H3" s="84" t="s">
        <v>65</v>
      </c>
      <c r="I3" s="84" t="s">
        <v>66</v>
      </c>
      <c r="J3" s="84" t="s">
        <v>67</v>
      </c>
      <c r="K3" s="84" t="s">
        <v>68</v>
      </c>
      <c r="L3" s="84"/>
      <c r="M3" s="84"/>
      <c r="N3" s="84"/>
      <c r="O3" s="33" t="s">
        <v>69</v>
      </c>
      <c r="P3" s="33" t="s">
        <v>70</v>
      </c>
    </row>
    <row r="4" ht="24.95" customHeight="true" spans="1:16">
      <c r="A4" s="33"/>
      <c r="B4" s="33"/>
      <c r="C4" s="33"/>
      <c r="D4" s="33"/>
      <c r="E4" s="33"/>
      <c r="F4" s="33"/>
      <c r="G4" s="33"/>
      <c r="H4" s="84"/>
      <c r="I4" s="84"/>
      <c r="J4" s="84"/>
      <c r="K4" s="33" t="s">
        <v>71</v>
      </c>
      <c r="L4" s="33" t="s">
        <v>72</v>
      </c>
      <c r="M4" s="33" t="s">
        <v>73</v>
      </c>
      <c r="N4" s="33" t="s">
        <v>74</v>
      </c>
      <c r="O4" s="33"/>
      <c r="P4" s="33"/>
    </row>
    <row r="5" ht="24.95" customHeight="true" spans="1:16">
      <c r="A5" s="52"/>
      <c r="B5" s="253" t="s">
        <v>75</v>
      </c>
      <c r="C5" s="52">
        <f>SUM(C6:C8)</f>
        <v>17</v>
      </c>
      <c r="D5" s="254"/>
      <c r="E5" s="254"/>
      <c r="F5" s="255"/>
      <c r="G5" s="263"/>
      <c r="H5" s="255">
        <f>SUM(H11:H30)</f>
        <v>320920</v>
      </c>
      <c r="I5" s="255">
        <f t="shared" ref="I5:N5" si="0">SUM(I11:I30)</f>
        <v>34130</v>
      </c>
      <c r="J5" s="255">
        <f t="shared" si="0"/>
        <v>121468</v>
      </c>
      <c r="K5" s="255">
        <f t="shared" si="0"/>
        <v>20800</v>
      </c>
      <c r="L5" s="255">
        <f t="shared" si="0"/>
        <v>14500</v>
      </c>
      <c r="M5" s="255">
        <f t="shared" si="0"/>
        <v>11168</v>
      </c>
      <c r="N5" s="255">
        <f t="shared" si="0"/>
        <v>75000</v>
      </c>
      <c r="O5" s="272"/>
      <c r="P5" s="253"/>
    </row>
    <row r="6" ht="24.95" customHeight="true" spans="1:16">
      <c r="A6" s="52"/>
      <c r="B6" s="253" t="s">
        <v>82</v>
      </c>
      <c r="C6" s="52">
        <f>COUNTIF(C9:C30,"新建")</f>
        <v>6</v>
      </c>
      <c r="D6" s="255"/>
      <c r="E6" s="255"/>
      <c r="F6" s="255"/>
      <c r="G6" s="264"/>
      <c r="H6" s="255">
        <f>SUMIF($C$11:$C$30,"新建",H11:H30)</f>
        <v>221341</v>
      </c>
      <c r="I6" s="255">
        <f t="shared" ref="I6:N6" si="1">SUMIF($C$11:$C$30,"新建",I11:I30)</f>
        <v>18500</v>
      </c>
      <c r="J6" s="255">
        <f t="shared" si="1"/>
        <v>80568</v>
      </c>
      <c r="K6" s="255">
        <f t="shared" si="1"/>
        <v>500</v>
      </c>
      <c r="L6" s="255">
        <f t="shared" si="1"/>
        <v>2000</v>
      </c>
      <c r="M6" s="255">
        <f t="shared" si="1"/>
        <v>7068</v>
      </c>
      <c r="N6" s="255">
        <f t="shared" si="1"/>
        <v>71000</v>
      </c>
      <c r="O6" s="272"/>
      <c r="P6" s="253"/>
    </row>
    <row r="7" ht="24.95" customHeight="true" spans="1:16">
      <c r="A7" s="52"/>
      <c r="B7" s="253" t="s">
        <v>83</v>
      </c>
      <c r="C7" s="52">
        <f>COUNTIF(C10:C30,"续建")</f>
        <v>5</v>
      </c>
      <c r="D7" s="255"/>
      <c r="E7" s="255"/>
      <c r="F7" s="255"/>
      <c r="G7" s="264"/>
      <c r="H7" s="255">
        <f>SUMIF($C$10:$C$30,"续建",H10:H30)</f>
        <v>37701</v>
      </c>
      <c r="I7" s="255">
        <f t="shared" ref="I7:N7" si="2">SUMIF($C$10:$C$30,"续建",I10:I30)</f>
        <v>2730</v>
      </c>
      <c r="J7" s="255">
        <f t="shared" si="2"/>
        <v>9000</v>
      </c>
      <c r="K7" s="255">
        <f t="shared" si="2"/>
        <v>1300</v>
      </c>
      <c r="L7" s="255">
        <f t="shared" si="2"/>
        <v>2200</v>
      </c>
      <c r="M7" s="255">
        <f t="shared" si="2"/>
        <v>1500</v>
      </c>
      <c r="N7" s="255">
        <f t="shared" si="2"/>
        <v>4000</v>
      </c>
      <c r="O7" s="272"/>
      <c r="P7" s="253"/>
    </row>
    <row r="8" ht="24.95" customHeight="true" spans="1:16">
      <c r="A8" s="52"/>
      <c r="B8" s="253" t="s">
        <v>126</v>
      </c>
      <c r="C8" s="52">
        <f>COUNTIF(C10:C30,"竣工")</f>
        <v>6</v>
      </c>
      <c r="D8" s="255"/>
      <c r="E8" s="255"/>
      <c r="F8" s="255"/>
      <c r="G8" s="264"/>
      <c r="H8" s="255">
        <f>SUMIF($C$11:$C$30,"竣工",H11:H30)</f>
        <v>59378</v>
      </c>
      <c r="I8" s="255">
        <f t="shared" ref="I8:N8" si="3">SUMIF($C$11:$C$30,"竣工",I11:I30)</f>
        <v>12900</v>
      </c>
      <c r="J8" s="255">
        <f t="shared" si="3"/>
        <v>29400</v>
      </c>
      <c r="K8" s="255">
        <f t="shared" si="3"/>
        <v>16500</v>
      </c>
      <c r="L8" s="255">
        <f t="shared" si="3"/>
        <v>10300</v>
      </c>
      <c r="M8" s="255">
        <f t="shared" si="3"/>
        <v>2600</v>
      </c>
      <c r="N8" s="255">
        <f t="shared" si="3"/>
        <v>0</v>
      </c>
      <c r="O8" s="272"/>
      <c r="P8" s="253"/>
    </row>
    <row r="9" ht="24.95" customHeight="true" spans="1:16">
      <c r="A9" s="52"/>
      <c r="B9" s="253" t="s">
        <v>580</v>
      </c>
      <c r="C9" s="52"/>
      <c r="D9" s="255"/>
      <c r="E9" s="255"/>
      <c r="F9" s="255"/>
      <c r="G9" s="264"/>
      <c r="H9" s="255">
        <f>SUM(H30)</f>
        <v>2500</v>
      </c>
      <c r="I9" s="255">
        <f t="shared" ref="I9:N9" si="4">SUM(I30)</f>
        <v>0</v>
      </c>
      <c r="J9" s="255">
        <f t="shared" si="4"/>
        <v>2500</v>
      </c>
      <c r="K9" s="255">
        <f t="shared" si="4"/>
        <v>2500</v>
      </c>
      <c r="L9" s="255">
        <f t="shared" si="4"/>
        <v>0</v>
      </c>
      <c r="M9" s="255">
        <f t="shared" si="4"/>
        <v>0</v>
      </c>
      <c r="N9" s="255">
        <f t="shared" si="4"/>
        <v>0</v>
      </c>
      <c r="O9" s="272"/>
      <c r="P9" s="253"/>
    </row>
    <row r="10" ht="24.95" customHeight="true" spans="1:16">
      <c r="A10" s="13" t="str">
        <f>IF(C10&lt;&gt;"",MAX(#REF!)+1,"")</f>
        <v/>
      </c>
      <c r="B10" s="253" t="s">
        <v>581</v>
      </c>
      <c r="C10" s="52"/>
      <c r="D10" s="52"/>
      <c r="E10" s="52"/>
      <c r="F10" s="52"/>
      <c r="G10" s="253"/>
      <c r="H10" s="255"/>
      <c r="I10" s="255"/>
      <c r="J10" s="255"/>
      <c r="K10" s="255"/>
      <c r="L10" s="255"/>
      <c r="M10" s="255"/>
      <c r="N10" s="255"/>
      <c r="O10" s="52"/>
      <c r="P10" s="273"/>
    </row>
    <row r="11" ht="50.1" customHeight="true" spans="1:16">
      <c r="A11" s="13">
        <f>IF(C11&lt;&gt;"",MAX(A$10:A10)+1,"")</f>
        <v>1</v>
      </c>
      <c r="B11" s="256" t="s">
        <v>582</v>
      </c>
      <c r="C11" s="16" t="s">
        <v>82</v>
      </c>
      <c r="D11" s="16" t="s">
        <v>583</v>
      </c>
      <c r="E11" s="16" t="s">
        <v>584</v>
      </c>
      <c r="F11" s="16" t="s">
        <v>131</v>
      </c>
      <c r="G11" s="28" t="s">
        <v>585</v>
      </c>
      <c r="H11" s="265">
        <v>10882</v>
      </c>
      <c r="I11" s="265"/>
      <c r="J11" s="29">
        <f t="shared" ref="J11:J16" si="5">SUM(K11:N11)</f>
        <v>3000</v>
      </c>
      <c r="K11" s="265"/>
      <c r="L11" s="265">
        <v>1000</v>
      </c>
      <c r="M11" s="265">
        <v>1000</v>
      </c>
      <c r="N11" s="265">
        <v>1000</v>
      </c>
      <c r="O11" s="29" t="s">
        <v>133</v>
      </c>
      <c r="P11" s="94" t="s">
        <v>91</v>
      </c>
    </row>
    <row r="12" ht="50.1" customHeight="true" spans="1:16">
      <c r="A12" s="13">
        <f>IF(C12&lt;&gt;"",MAX(A$10:A11)+1,"")</f>
        <v>2</v>
      </c>
      <c r="B12" s="94" t="s">
        <v>586</v>
      </c>
      <c r="C12" s="15" t="s">
        <v>82</v>
      </c>
      <c r="D12" s="15" t="s">
        <v>587</v>
      </c>
      <c r="E12" s="15" t="s">
        <v>588</v>
      </c>
      <c r="F12" s="15" t="s">
        <v>156</v>
      </c>
      <c r="G12" s="98" t="s">
        <v>589</v>
      </c>
      <c r="H12" s="15">
        <v>14094</v>
      </c>
      <c r="I12" s="15"/>
      <c r="J12" s="29">
        <f t="shared" si="5"/>
        <v>4068</v>
      </c>
      <c r="K12" s="265"/>
      <c r="L12" s="15">
        <v>1000</v>
      </c>
      <c r="M12" s="15">
        <v>3068</v>
      </c>
      <c r="N12" s="15"/>
      <c r="O12" s="15" t="s">
        <v>133</v>
      </c>
      <c r="P12" s="94" t="s">
        <v>91</v>
      </c>
    </row>
    <row r="13" ht="90.95" customHeight="true" spans="1:16">
      <c r="A13" s="13">
        <f>IF(C13&lt;&gt;"",MAX(A$10:A12)+1,"")</f>
        <v>3</v>
      </c>
      <c r="B13" s="138" t="s">
        <v>590</v>
      </c>
      <c r="C13" s="15" t="s">
        <v>82</v>
      </c>
      <c r="D13" s="16" t="s">
        <v>591</v>
      </c>
      <c r="E13" s="16" t="s">
        <v>592</v>
      </c>
      <c r="F13" s="16" t="s">
        <v>593</v>
      </c>
      <c r="G13" s="28" t="s">
        <v>594</v>
      </c>
      <c r="H13" s="265">
        <v>141428</v>
      </c>
      <c r="I13" s="265">
        <v>15000</v>
      </c>
      <c r="J13" s="29">
        <f t="shared" si="5"/>
        <v>55000</v>
      </c>
      <c r="K13" s="265"/>
      <c r="L13" s="265"/>
      <c r="M13" s="274"/>
      <c r="N13" s="265">
        <v>55000</v>
      </c>
      <c r="O13" s="29" t="s">
        <v>90</v>
      </c>
      <c r="P13" s="94" t="s">
        <v>91</v>
      </c>
    </row>
    <row r="14" ht="108" customHeight="true" spans="1:16">
      <c r="A14" s="13">
        <f>IF(C14&lt;&gt;"",MAX(A$10:A13)+1,"")</f>
        <v>4</v>
      </c>
      <c r="B14" s="94" t="s">
        <v>595</v>
      </c>
      <c r="C14" s="15" t="s">
        <v>82</v>
      </c>
      <c r="D14" s="15" t="s">
        <v>596</v>
      </c>
      <c r="E14" s="15" t="s">
        <v>597</v>
      </c>
      <c r="F14" s="15" t="s">
        <v>208</v>
      </c>
      <c r="G14" s="98" t="s">
        <v>598</v>
      </c>
      <c r="H14" s="15">
        <v>44544</v>
      </c>
      <c r="I14" s="15">
        <v>2000</v>
      </c>
      <c r="J14" s="29">
        <f t="shared" si="5"/>
        <v>15000</v>
      </c>
      <c r="K14" s="15"/>
      <c r="L14" s="15"/>
      <c r="M14" s="265"/>
      <c r="N14" s="15">
        <v>15000</v>
      </c>
      <c r="O14" s="29" t="s">
        <v>105</v>
      </c>
      <c r="P14" s="94" t="s">
        <v>91</v>
      </c>
    </row>
    <row r="15" ht="57.95" customHeight="true" spans="1:16">
      <c r="A15" s="13">
        <f>IF(C15&lt;&gt;"",MAX(A$10:A14)+1,"")</f>
        <v>5</v>
      </c>
      <c r="B15" s="256" t="s">
        <v>599</v>
      </c>
      <c r="C15" s="16" t="s">
        <v>82</v>
      </c>
      <c r="D15" s="16" t="s">
        <v>600</v>
      </c>
      <c r="E15" s="16" t="s">
        <v>601</v>
      </c>
      <c r="F15" s="16" t="s">
        <v>236</v>
      </c>
      <c r="G15" s="28" t="s">
        <v>602</v>
      </c>
      <c r="H15" s="265">
        <v>8733</v>
      </c>
      <c r="I15" s="265">
        <v>1500</v>
      </c>
      <c r="J15" s="29">
        <f t="shared" si="5"/>
        <v>2500</v>
      </c>
      <c r="K15" s="265">
        <v>500</v>
      </c>
      <c r="L15" s="265"/>
      <c r="M15" s="265">
        <v>2000</v>
      </c>
      <c r="N15" s="265"/>
      <c r="O15" s="29" t="s">
        <v>133</v>
      </c>
      <c r="P15" s="94" t="s">
        <v>91</v>
      </c>
    </row>
    <row r="16" ht="50.1" customHeight="true" spans="1:16">
      <c r="A16" s="13">
        <f>IF(C16&lt;&gt;"",MAX(A$10:A15)+1,"")</f>
        <v>6</v>
      </c>
      <c r="B16" s="256" t="s">
        <v>603</v>
      </c>
      <c r="C16" s="16" t="s">
        <v>82</v>
      </c>
      <c r="D16" s="16" t="s">
        <v>604</v>
      </c>
      <c r="E16" s="16" t="s">
        <v>584</v>
      </c>
      <c r="F16" s="16" t="s">
        <v>131</v>
      </c>
      <c r="G16" s="28" t="s">
        <v>605</v>
      </c>
      <c r="H16" s="265">
        <v>1660</v>
      </c>
      <c r="I16" s="265"/>
      <c r="J16" s="29">
        <f t="shared" si="5"/>
        <v>1000</v>
      </c>
      <c r="K16" s="265"/>
      <c r="L16" s="265"/>
      <c r="M16" s="265">
        <v>1000</v>
      </c>
      <c r="N16" s="265"/>
      <c r="O16" s="29" t="s">
        <v>220</v>
      </c>
      <c r="P16" s="94" t="s">
        <v>199</v>
      </c>
    </row>
    <row r="17" ht="24.95" customHeight="true" spans="1:16">
      <c r="A17" s="13" t="str">
        <f>IF(C17&lt;&gt;"",MAX(#REF!)+1,"")</f>
        <v/>
      </c>
      <c r="B17" s="253" t="s">
        <v>606</v>
      </c>
      <c r="C17" s="52"/>
      <c r="D17" s="52"/>
      <c r="E17" s="52"/>
      <c r="F17" s="52"/>
      <c r="G17" s="266"/>
      <c r="H17" s="255"/>
      <c r="I17" s="255"/>
      <c r="J17" s="255"/>
      <c r="K17" s="255"/>
      <c r="L17" s="255"/>
      <c r="M17" s="255"/>
      <c r="N17" s="255"/>
      <c r="O17" s="52"/>
      <c r="P17" s="273"/>
    </row>
    <row r="18" ht="50.1" customHeight="true" spans="1:16">
      <c r="A18" s="13">
        <f>IF(C18&lt;&gt;"",MAX(A$10:A17)+1,"")</f>
        <v>7</v>
      </c>
      <c r="B18" s="256" t="s">
        <v>607</v>
      </c>
      <c r="C18" s="16" t="s">
        <v>83</v>
      </c>
      <c r="D18" s="16" t="s">
        <v>608</v>
      </c>
      <c r="E18" s="16" t="s">
        <v>609</v>
      </c>
      <c r="F18" s="16" t="s">
        <v>236</v>
      </c>
      <c r="G18" s="28" t="s">
        <v>610</v>
      </c>
      <c r="H18" s="265">
        <v>12137</v>
      </c>
      <c r="I18" s="265">
        <v>500</v>
      </c>
      <c r="J18" s="29">
        <f>SUM(K18:N18)</f>
        <v>1800</v>
      </c>
      <c r="K18" s="270"/>
      <c r="L18" s="29">
        <v>1300</v>
      </c>
      <c r="M18" s="265">
        <v>500</v>
      </c>
      <c r="N18" s="265"/>
      <c r="O18" s="29" t="s">
        <v>170</v>
      </c>
      <c r="P18" s="94" t="s">
        <v>512</v>
      </c>
    </row>
    <row r="19" ht="50.1" customHeight="true" spans="1:16">
      <c r="A19" s="13">
        <f>IF(C19&lt;&gt;"",MAX(A$10:A18)+1,"")</f>
        <v>8</v>
      </c>
      <c r="B19" s="256" t="s">
        <v>611</v>
      </c>
      <c r="C19" s="16" t="s">
        <v>83</v>
      </c>
      <c r="D19" s="16" t="s">
        <v>583</v>
      </c>
      <c r="E19" s="16" t="s">
        <v>584</v>
      </c>
      <c r="F19" s="16" t="s">
        <v>131</v>
      </c>
      <c r="G19" s="28" t="s">
        <v>612</v>
      </c>
      <c r="H19" s="265">
        <v>10110</v>
      </c>
      <c r="I19" s="265">
        <v>1000</v>
      </c>
      <c r="J19" s="29">
        <f>SUM(K19:N19)</f>
        <v>1900</v>
      </c>
      <c r="K19" s="270"/>
      <c r="L19" s="29">
        <v>900</v>
      </c>
      <c r="M19" s="265">
        <v>1000</v>
      </c>
      <c r="N19" s="265"/>
      <c r="O19" s="29" t="s">
        <v>170</v>
      </c>
      <c r="P19" s="94" t="s">
        <v>512</v>
      </c>
    </row>
    <row r="20" ht="50.1" customHeight="true" spans="1:16">
      <c r="A20" s="13">
        <f>IF(C20&lt;&gt;"",MAX(A$10:A19)+1,"")</f>
        <v>9</v>
      </c>
      <c r="B20" s="94" t="s">
        <v>613</v>
      </c>
      <c r="C20" s="16" t="s">
        <v>83</v>
      </c>
      <c r="D20" s="15" t="s">
        <v>614</v>
      </c>
      <c r="E20" s="15" t="s">
        <v>588</v>
      </c>
      <c r="F20" s="15" t="s">
        <v>156</v>
      </c>
      <c r="G20" s="98" t="s">
        <v>615</v>
      </c>
      <c r="H20" s="15">
        <v>5900</v>
      </c>
      <c r="I20" s="15">
        <v>200</v>
      </c>
      <c r="J20" s="29">
        <v>500</v>
      </c>
      <c r="K20" s="15">
        <v>500</v>
      </c>
      <c r="L20" s="15"/>
      <c r="M20" s="15"/>
      <c r="N20" s="15"/>
      <c r="O20" s="29" t="s">
        <v>170</v>
      </c>
      <c r="P20" s="94" t="s">
        <v>512</v>
      </c>
    </row>
    <row r="21" ht="50.1" customHeight="true" spans="1:16">
      <c r="A21" s="13">
        <f>IF(C21&lt;&gt;"",MAX(A$10:A20)+1,"")</f>
        <v>10</v>
      </c>
      <c r="B21" s="94" t="s">
        <v>616</v>
      </c>
      <c r="C21" s="16" t="s">
        <v>83</v>
      </c>
      <c r="D21" s="15" t="s">
        <v>617</v>
      </c>
      <c r="E21" s="15" t="s">
        <v>618</v>
      </c>
      <c r="F21" s="15" t="s">
        <v>165</v>
      </c>
      <c r="G21" s="98" t="s">
        <v>619</v>
      </c>
      <c r="H21" s="15">
        <v>1458</v>
      </c>
      <c r="I21" s="15">
        <v>30</v>
      </c>
      <c r="J21" s="29">
        <f>SUM(K21:N21)</f>
        <v>500</v>
      </c>
      <c r="K21" s="15">
        <v>500</v>
      </c>
      <c r="L21" s="15"/>
      <c r="M21" s="15"/>
      <c r="N21" s="15"/>
      <c r="O21" s="15" t="s">
        <v>170</v>
      </c>
      <c r="P21" s="94" t="s">
        <v>512</v>
      </c>
    </row>
    <row r="22" ht="50.1" customHeight="true" spans="1:16">
      <c r="A22" s="13">
        <f>IF(C22&lt;&gt;"",MAX(A$10:A21)+1,"")</f>
        <v>11</v>
      </c>
      <c r="B22" s="94" t="s">
        <v>620</v>
      </c>
      <c r="C22" s="16" t="s">
        <v>83</v>
      </c>
      <c r="D22" s="15" t="s">
        <v>621</v>
      </c>
      <c r="E22" s="15" t="s">
        <v>622</v>
      </c>
      <c r="F22" s="15" t="s">
        <v>364</v>
      </c>
      <c r="G22" s="98" t="s">
        <v>623</v>
      </c>
      <c r="H22" s="15">
        <v>8096</v>
      </c>
      <c r="I22" s="15">
        <v>1000</v>
      </c>
      <c r="J22" s="29">
        <f>SUM(K22:N22)</f>
        <v>4300</v>
      </c>
      <c r="K22" s="15">
        <v>300</v>
      </c>
      <c r="L22" s="15"/>
      <c r="M22" s="15"/>
      <c r="N22" s="15">
        <v>4000</v>
      </c>
      <c r="O22" s="29" t="s">
        <v>170</v>
      </c>
      <c r="P22" s="94" t="s">
        <v>512</v>
      </c>
    </row>
    <row r="23" ht="24.95" customHeight="true" spans="1:16">
      <c r="A23" s="13" t="str">
        <f>IF(C23&lt;&gt;"",MAX(A$10:A22)+1,"")</f>
        <v/>
      </c>
      <c r="B23" s="257" t="s">
        <v>624</v>
      </c>
      <c r="C23" s="258"/>
      <c r="D23" s="258"/>
      <c r="E23" s="258"/>
      <c r="F23" s="258"/>
      <c r="G23" s="267"/>
      <c r="H23" s="268"/>
      <c r="I23" s="268"/>
      <c r="J23" s="268"/>
      <c r="K23" s="268"/>
      <c r="L23" s="268"/>
      <c r="M23" s="15"/>
      <c r="N23" s="268"/>
      <c r="O23" s="52"/>
      <c r="P23" s="273"/>
    </row>
    <row r="24" ht="60" customHeight="true" spans="1:16">
      <c r="A24" s="13">
        <f>IF(C24&lt;&gt;"",MAX(A$10:A23)+1,"")</f>
        <v>12</v>
      </c>
      <c r="B24" s="256" t="s">
        <v>625</v>
      </c>
      <c r="C24" s="16" t="s">
        <v>126</v>
      </c>
      <c r="D24" s="16" t="s">
        <v>608</v>
      </c>
      <c r="E24" s="16" t="s">
        <v>609</v>
      </c>
      <c r="F24" s="16" t="s">
        <v>236</v>
      </c>
      <c r="G24" s="28" t="s">
        <v>626</v>
      </c>
      <c r="H24" s="265">
        <v>16988</v>
      </c>
      <c r="I24" s="265">
        <v>2500</v>
      </c>
      <c r="J24" s="29">
        <f t="shared" ref="J24:J29" si="6">SUM(K24:N24)</f>
        <v>10000</v>
      </c>
      <c r="K24" s="265">
        <v>4500</v>
      </c>
      <c r="L24" s="265">
        <v>5500</v>
      </c>
      <c r="M24" s="265"/>
      <c r="N24" s="265"/>
      <c r="O24" s="29" t="s">
        <v>198</v>
      </c>
      <c r="P24" s="94" t="s">
        <v>199</v>
      </c>
    </row>
    <row r="25" ht="60" customHeight="true" spans="1:16">
      <c r="A25" s="13">
        <f>IF(C25&lt;&gt;"",MAX(A$10:A24)+1,"")</f>
        <v>13</v>
      </c>
      <c r="B25" s="256" t="s">
        <v>627</v>
      </c>
      <c r="C25" s="16" t="s">
        <v>126</v>
      </c>
      <c r="D25" s="16" t="s">
        <v>596</v>
      </c>
      <c r="E25" s="16" t="s">
        <v>597</v>
      </c>
      <c r="F25" s="16" t="s">
        <v>208</v>
      </c>
      <c r="G25" s="28" t="s">
        <v>628</v>
      </c>
      <c r="H25" s="265">
        <v>13757</v>
      </c>
      <c r="I25" s="265">
        <v>3300</v>
      </c>
      <c r="J25" s="29">
        <f t="shared" si="6"/>
        <v>6400</v>
      </c>
      <c r="K25" s="265">
        <v>4000</v>
      </c>
      <c r="L25" s="265">
        <v>1400</v>
      </c>
      <c r="M25" s="29">
        <v>1000</v>
      </c>
      <c r="N25" s="265"/>
      <c r="O25" s="29" t="s">
        <v>198</v>
      </c>
      <c r="P25" s="94" t="s">
        <v>199</v>
      </c>
    </row>
    <row r="26" ht="60" customHeight="true" spans="1:16">
      <c r="A26" s="13">
        <f>IF(C26&lt;&gt;"",MAX(A$10:A25)+1,"")</f>
        <v>14</v>
      </c>
      <c r="B26" s="256" t="s">
        <v>629</v>
      </c>
      <c r="C26" s="16" t="s">
        <v>126</v>
      </c>
      <c r="D26" s="16" t="s">
        <v>583</v>
      </c>
      <c r="E26" s="16" t="s">
        <v>584</v>
      </c>
      <c r="F26" s="16" t="s">
        <v>131</v>
      </c>
      <c r="G26" s="28" t="s">
        <v>630</v>
      </c>
      <c r="H26" s="265">
        <v>13232</v>
      </c>
      <c r="I26" s="265">
        <v>3000</v>
      </c>
      <c r="J26" s="29">
        <f t="shared" si="6"/>
        <v>6000</v>
      </c>
      <c r="K26" s="265">
        <v>4400</v>
      </c>
      <c r="L26" s="265">
        <v>1600</v>
      </c>
      <c r="M26" s="265"/>
      <c r="N26" s="265"/>
      <c r="O26" s="29" t="s">
        <v>198</v>
      </c>
      <c r="P26" s="94" t="s">
        <v>199</v>
      </c>
    </row>
    <row r="27" ht="60" customHeight="true" spans="1:16">
      <c r="A27" s="13">
        <f>IF(C27&lt;&gt;"",MAX(A$10:A26)+1,"")</f>
        <v>15</v>
      </c>
      <c r="B27" s="256" t="s">
        <v>631</v>
      </c>
      <c r="C27" s="16" t="s">
        <v>126</v>
      </c>
      <c r="D27" s="16" t="s">
        <v>632</v>
      </c>
      <c r="E27" s="16" t="s">
        <v>633</v>
      </c>
      <c r="F27" s="16" t="s">
        <v>165</v>
      </c>
      <c r="G27" s="28" t="s">
        <v>634</v>
      </c>
      <c r="H27" s="265">
        <v>3366</v>
      </c>
      <c r="I27" s="265">
        <v>100</v>
      </c>
      <c r="J27" s="29">
        <f t="shared" si="6"/>
        <v>2500</v>
      </c>
      <c r="K27" s="265">
        <v>1500</v>
      </c>
      <c r="L27" s="265"/>
      <c r="M27" s="265">
        <v>1000</v>
      </c>
      <c r="N27" s="265"/>
      <c r="O27" s="29" t="s">
        <v>198</v>
      </c>
      <c r="P27" s="94" t="s">
        <v>199</v>
      </c>
    </row>
    <row r="28" ht="60" customHeight="true" spans="1:16">
      <c r="A28" s="13">
        <f>IF(C28&lt;&gt;"",MAX(A$10:A27)+1,"")</f>
        <v>16</v>
      </c>
      <c r="B28" s="256" t="s">
        <v>635</v>
      </c>
      <c r="C28" s="16" t="s">
        <v>126</v>
      </c>
      <c r="D28" s="16" t="s">
        <v>636</v>
      </c>
      <c r="E28" s="16" t="s">
        <v>584</v>
      </c>
      <c r="F28" s="16" t="s">
        <v>131</v>
      </c>
      <c r="G28" s="28" t="s">
        <v>637</v>
      </c>
      <c r="H28" s="265">
        <v>6664</v>
      </c>
      <c r="I28" s="265">
        <v>2100</v>
      </c>
      <c r="J28" s="29">
        <f t="shared" si="6"/>
        <v>2900</v>
      </c>
      <c r="K28" s="265">
        <v>1900</v>
      </c>
      <c r="L28" s="265">
        <v>1000</v>
      </c>
      <c r="M28" s="265"/>
      <c r="N28" s="265"/>
      <c r="O28" s="29" t="s">
        <v>205</v>
      </c>
      <c r="P28" s="94" t="s">
        <v>199</v>
      </c>
    </row>
    <row r="29" ht="60" customHeight="true" spans="1:16">
      <c r="A29" s="13">
        <f>IF(C29&lt;&gt;"",MAX(A$10:A28)+1,"")</f>
        <v>17</v>
      </c>
      <c r="B29" s="94" t="s">
        <v>638</v>
      </c>
      <c r="C29" s="15" t="s">
        <v>126</v>
      </c>
      <c r="D29" s="15" t="s">
        <v>639</v>
      </c>
      <c r="E29" s="15" t="s">
        <v>588</v>
      </c>
      <c r="F29" s="15" t="s">
        <v>156</v>
      </c>
      <c r="G29" s="98" t="s">
        <v>640</v>
      </c>
      <c r="H29" s="15">
        <v>5371</v>
      </c>
      <c r="I29" s="15">
        <v>1900</v>
      </c>
      <c r="J29" s="29">
        <f t="shared" si="6"/>
        <v>1600</v>
      </c>
      <c r="K29" s="15">
        <v>200</v>
      </c>
      <c r="L29" s="15">
        <v>800</v>
      </c>
      <c r="M29" s="15">
        <v>600</v>
      </c>
      <c r="N29" s="15"/>
      <c r="O29" s="15" t="s">
        <v>198</v>
      </c>
      <c r="P29" s="94" t="s">
        <v>199</v>
      </c>
    </row>
    <row r="30" ht="60" customHeight="true" spans="1:16">
      <c r="A30" s="13" t="str">
        <f>IF(C30&lt;&gt;"",MAX(A$10:A29)+1,"")</f>
        <v/>
      </c>
      <c r="B30" s="257" t="s">
        <v>641</v>
      </c>
      <c r="C30" s="259"/>
      <c r="D30" s="33" t="s">
        <v>642</v>
      </c>
      <c r="E30" s="33" t="s">
        <v>642</v>
      </c>
      <c r="F30" s="33" t="s">
        <v>465</v>
      </c>
      <c r="G30" s="269" t="s">
        <v>643</v>
      </c>
      <c r="H30" s="33">
        <v>2500</v>
      </c>
      <c r="I30" s="57"/>
      <c r="J30" s="33">
        <v>2500</v>
      </c>
      <c r="K30" s="33">
        <v>2500</v>
      </c>
      <c r="L30" s="57"/>
      <c r="M30" s="57"/>
      <c r="N30" s="57"/>
      <c r="O30" s="57" t="s">
        <v>220</v>
      </c>
      <c r="P30" s="121" t="s">
        <v>644</v>
      </c>
    </row>
  </sheetData>
  <mergeCells count="14">
    <mergeCell ref="A1:P1"/>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6" fitToHeight="0" orientation="landscape"/>
  <headerFooter/>
  <ignoredErrors>
    <ignoredError sqref="A17" formula="true"/>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43"/>
  <sheetViews>
    <sheetView view="pageBreakPreview" zoomScale="70" zoomScaleNormal="70" zoomScaleSheetLayoutView="70" workbookViewId="0">
      <pane ySplit="4" topLeftCell="A25" activePane="bottomLeft" state="frozen"/>
      <selection/>
      <selection pane="bottomLeft" activeCell="E22" sqref="E22"/>
    </sheetView>
  </sheetViews>
  <sheetFormatPr defaultColWidth="9" defaultRowHeight="13.5"/>
  <cols>
    <col min="1" max="1" width="6.625" customWidth="true"/>
    <col min="2" max="2" width="25.625" style="1" customWidth="true"/>
    <col min="3" max="3" width="13.625" customWidth="true"/>
    <col min="4" max="4" width="15.625" style="2" customWidth="true"/>
    <col min="5" max="5" width="18.625" customWidth="true"/>
    <col min="6" max="6" width="13.625" customWidth="true"/>
    <col min="7" max="7" width="35.625" style="1" customWidth="true"/>
    <col min="8" max="14" width="11.625" customWidth="true"/>
    <col min="15" max="15" width="13.625" style="2" customWidth="true"/>
    <col min="16" max="16" width="20.625" style="1" customWidth="true"/>
  </cols>
  <sheetData>
    <row r="1" ht="30" customHeight="true" spans="1:16">
      <c r="A1" s="217" t="s">
        <v>645</v>
      </c>
      <c r="B1" s="218"/>
      <c r="C1" s="217"/>
      <c r="D1" s="217"/>
      <c r="E1" s="217"/>
      <c r="F1" s="217"/>
      <c r="G1" s="218"/>
      <c r="H1" s="217"/>
      <c r="I1" s="217"/>
      <c r="J1" s="217"/>
      <c r="K1" s="217"/>
      <c r="L1" s="217"/>
      <c r="M1" s="217"/>
      <c r="N1" s="217"/>
      <c r="O1" s="217"/>
      <c r="P1" s="218"/>
    </row>
    <row r="2" ht="30" customHeight="true" spans="1:16">
      <c r="A2" s="219"/>
      <c r="B2" s="220"/>
      <c r="C2" s="219"/>
      <c r="D2" s="221"/>
      <c r="E2" s="219"/>
      <c r="F2" s="219"/>
      <c r="G2" s="220"/>
      <c r="H2" s="219"/>
      <c r="I2" s="219"/>
      <c r="J2" s="219"/>
      <c r="K2" s="219"/>
      <c r="L2" s="238"/>
      <c r="M2" s="238"/>
      <c r="N2" s="238"/>
      <c r="O2" s="243" t="s">
        <v>57</v>
      </c>
      <c r="P2" s="243"/>
    </row>
    <row r="3" ht="24.95" customHeight="true" spans="1:16">
      <c r="A3" s="50" t="s">
        <v>58</v>
      </c>
      <c r="B3" s="222" t="s">
        <v>59</v>
      </c>
      <c r="C3" s="50" t="s">
        <v>60</v>
      </c>
      <c r="D3" s="50" t="s">
        <v>61</v>
      </c>
      <c r="E3" s="50" t="s">
        <v>62</v>
      </c>
      <c r="F3" s="50" t="s">
        <v>63</v>
      </c>
      <c r="G3" s="50" t="s">
        <v>64</v>
      </c>
      <c r="H3" s="164" t="s">
        <v>65</v>
      </c>
      <c r="I3" s="164" t="s">
        <v>66</v>
      </c>
      <c r="J3" s="164" t="s">
        <v>67</v>
      </c>
      <c r="K3" s="164" t="s">
        <v>68</v>
      </c>
      <c r="L3" s="164"/>
      <c r="M3" s="164"/>
      <c r="N3" s="164"/>
      <c r="O3" s="33" t="s">
        <v>69</v>
      </c>
      <c r="P3" s="50" t="s">
        <v>70</v>
      </c>
    </row>
    <row r="4" ht="24.95" customHeight="true" spans="1:16">
      <c r="A4" s="50"/>
      <c r="B4" s="223"/>
      <c r="C4" s="50"/>
      <c r="D4" s="50"/>
      <c r="E4" s="50"/>
      <c r="F4" s="50"/>
      <c r="G4" s="50"/>
      <c r="H4" s="164"/>
      <c r="I4" s="164"/>
      <c r="J4" s="164"/>
      <c r="K4" s="50" t="s">
        <v>71</v>
      </c>
      <c r="L4" s="50" t="s">
        <v>72</v>
      </c>
      <c r="M4" s="50" t="s">
        <v>73</v>
      </c>
      <c r="N4" s="50" t="s">
        <v>74</v>
      </c>
      <c r="O4" s="33"/>
      <c r="P4" s="50"/>
    </row>
    <row r="5" ht="24.95" customHeight="true" spans="1:16">
      <c r="A5" s="50"/>
      <c r="B5" s="126" t="s">
        <v>75</v>
      </c>
      <c r="C5" s="50">
        <f>SUM(C8:C10)</f>
        <v>31</v>
      </c>
      <c r="D5" s="50"/>
      <c r="E5" s="50"/>
      <c r="F5" s="50"/>
      <c r="G5" s="50"/>
      <c r="H5" s="90">
        <f>SUM(H6:H7)</f>
        <v>6555419</v>
      </c>
      <c r="I5" s="90">
        <f t="shared" ref="I5:N5" si="0">SUM(I6:I7)</f>
        <v>2384055</v>
      </c>
      <c r="J5" s="90">
        <f t="shared" si="0"/>
        <v>459122</v>
      </c>
      <c r="K5" s="90">
        <f t="shared" si="0"/>
        <v>11000</v>
      </c>
      <c r="L5" s="90">
        <f t="shared" si="0"/>
        <v>0</v>
      </c>
      <c r="M5" s="90">
        <f t="shared" si="0"/>
        <v>37572</v>
      </c>
      <c r="N5" s="90">
        <f t="shared" si="0"/>
        <v>410550</v>
      </c>
      <c r="O5" s="50"/>
      <c r="P5" s="126"/>
    </row>
    <row r="6" ht="24.95" customHeight="true" spans="1:16">
      <c r="A6" s="50" t="s">
        <v>76</v>
      </c>
      <c r="B6" s="126" t="s">
        <v>646</v>
      </c>
      <c r="C6" s="50">
        <v>27</v>
      </c>
      <c r="D6" s="50"/>
      <c r="E6" s="50"/>
      <c r="F6" s="50"/>
      <c r="G6" s="50"/>
      <c r="H6" s="90">
        <f>SUM(H12:H38)</f>
        <v>6313716</v>
      </c>
      <c r="I6" s="90">
        <f t="shared" ref="I6:N6" si="1">SUM(I12:I38)</f>
        <v>2340462</v>
      </c>
      <c r="J6" s="90">
        <f t="shared" si="1"/>
        <v>446122</v>
      </c>
      <c r="K6" s="90">
        <f t="shared" si="1"/>
        <v>11000</v>
      </c>
      <c r="L6" s="90">
        <f t="shared" si="1"/>
        <v>0</v>
      </c>
      <c r="M6" s="90">
        <f t="shared" si="1"/>
        <v>37572</v>
      </c>
      <c r="N6" s="90">
        <f t="shared" si="1"/>
        <v>397550</v>
      </c>
      <c r="O6" s="50"/>
      <c r="P6" s="126"/>
    </row>
    <row r="7" ht="24.95" customHeight="true" spans="1:16">
      <c r="A7" s="50" t="s">
        <v>78</v>
      </c>
      <c r="B7" s="126" t="s">
        <v>647</v>
      </c>
      <c r="C7" s="50">
        <v>4</v>
      </c>
      <c r="D7" s="50"/>
      <c r="E7" s="50"/>
      <c r="F7" s="50"/>
      <c r="G7" s="50"/>
      <c r="H7" s="90">
        <f>SUM(H40:H43)</f>
        <v>241703</v>
      </c>
      <c r="I7" s="90">
        <f t="shared" ref="I7:N7" si="2">SUM(I40:I43)</f>
        <v>43593</v>
      </c>
      <c r="J7" s="90">
        <f t="shared" si="2"/>
        <v>13000</v>
      </c>
      <c r="K7" s="90">
        <f t="shared" si="2"/>
        <v>0</v>
      </c>
      <c r="L7" s="90">
        <f t="shared" si="2"/>
        <v>0</v>
      </c>
      <c r="M7" s="90">
        <f t="shared" si="2"/>
        <v>0</v>
      </c>
      <c r="N7" s="90">
        <f t="shared" si="2"/>
        <v>13000</v>
      </c>
      <c r="O7" s="50"/>
      <c r="P7" s="126"/>
    </row>
    <row r="8" ht="24.95" customHeight="true" spans="1:16">
      <c r="A8" s="50"/>
      <c r="B8" s="126" t="s">
        <v>82</v>
      </c>
      <c r="C8" s="50">
        <f>COUNTIF($C$12:$C$43,"新建")</f>
        <v>13</v>
      </c>
      <c r="D8" s="50"/>
      <c r="E8" s="50"/>
      <c r="F8" s="50"/>
      <c r="G8" s="50"/>
      <c r="H8" s="90">
        <f>SUMIF($C$12:$C$43,"新建",H12:H43)</f>
        <v>1691397</v>
      </c>
      <c r="I8" s="90">
        <f t="shared" ref="I8:N8" si="3">SUMIF($C$12:$C$43,"新建",I12:I43)</f>
        <v>300</v>
      </c>
      <c r="J8" s="90">
        <f t="shared" si="3"/>
        <v>101572</v>
      </c>
      <c r="K8" s="90">
        <f t="shared" si="3"/>
        <v>1000</v>
      </c>
      <c r="L8" s="90">
        <f t="shared" si="3"/>
        <v>0</v>
      </c>
      <c r="M8" s="90">
        <f t="shared" si="3"/>
        <v>34572</v>
      </c>
      <c r="N8" s="90">
        <f t="shared" si="3"/>
        <v>66000</v>
      </c>
      <c r="O8" s="50"/>
      <c r="P8" s="126"/>
    </row>
    <row r="9" ht="24.95" customHeight="true" spans="1:16">
      <c r="A9" s="50"/>
      <c r="B9" s="126" t="s">
        <v>83</v>
      </c>
      <c r="C9" s="50">
        <f>COUNTIF($C$12:$C$43,"续建")</f>
        <v>17</v>
      </c>
      <c r="D9" s="50"/>
      <c r="E9" s="50"/>
      <c r="F9" s="50"/>
      <c r="G9" s="50"/>
      <c r="H9" s="90">
        <f>SUMIF($C$12:$C$43,"续建",H12:H43)</f>
        <v>4853132</v>
      </c>
      <c r="I9" s="90">
        <f t="shared" ref="I9:N9" si="4">SUMIF($C$12:$C$43,"续建",I12:I43)</f>
        <v>2375915</v>
      </c>
      <c r="J9" s="90">
        <f t="shared" si="4"/>
        <v>354550</v>
      </c>
      <c r="K9" s="90">
        <f t="shared" si="4"/>
        <v>10000</v>
      </c>
      <c r="L9" s="90">
        <f t="shared" si="4"/>
        <v>0</v>
      </c>
      <c r="M9" s="90">
        <f t="shared" si="4"/>
        <v>0</v>
      </c>
      <c r="N9" s="90">
        <f t="shared" si="4"/>
        <v>344550</v>
      </c>
      <c r="O9" s="50"/>
      <c r="P9" s="126"/>
    </row>
    <row r="10" ht="24.95" customHeight="true" spans="1:16">
      <c r="A10" s="50"/>
      <c r="B10" s="126" t="s">
        <v>126</v>
      </c>
      <c r="C10" s="50">
        <f>COUNTIF($C$12:$C$43,"竣工")</f>
        <v>1</v>
      </c>
      <c r="D10" s="50"/>
      <c r="E10" s="50"/>
      <c r="F10" s="50"/>
      <c r="G10" s="50"/>
      <c r="H10" s="90">
        <f>SUMIF($C$12:$C$43,"竣工",H12:H43)</f>
        <v>10890</v>
      </c>
      <c r="I10" s="90">
        <f t="shared" ref="I10:N10" si="5">SUMIF($C$12:$C$43,"竣工",I12:I43)</f>
        <v>7840</v>
      </c>
      <c r="J10" s="90">
        <f t="shared" si="5"/>
        <v>3000</v>
      </c>
      <c r="K10" s="90">
        <f t="shared" si="5"/>
        <v>0</v>
      </c>
      <c r="L10" s="90">
        <f t="shared" si="5"/>
        <v>0</v>
      </c>
      <c r="M10" s="90">
        <f t="shared" si="5"/>
        <v>3000</v>
      </c>
      <c r="N10" s="90">
        <f t="shared" si="5"/>
        <v>0</v>
      </c>
      <c r="O10" s="50"/>
      <c r="P10" s="126"/>
    </row>
    <row r="11" ht="24.95" customHeight="true" spans="1:16">
      <c r="A11" s="13"/>
      <c r="B11" s="126" t="s">
        <v>648</v>
      </c>
      <c r="C11" s="13"/>
      <c r="D11" s="13"/>
      <c r="E11" s="13"/>
      <c r="F11" s="13"/>
      <c r="G11" s="13"/>
      <c r="H11" s="97"/>
      <c r="I11" s="97"/>
      <c r="J11" s="97"/>
      <c r="K11" s="97"/>
      <c r="L11" s="97"/>
      <c r="M11" s="97"/>
      <c r="N11" s="97"/>
      <c r="O11" s="13"/>
      <c r="P11" s="34"/>
    </row>
    <row r="12" ht="60" customHeight="true" spans="1:16">
      <c r="A12" s="13">
        <v>1</v>
      </c>
      <c r="B12" s="224" t="s">
        <v>649</v>
      </c>
      <c r="C12" s="139" t="s">
        <v>82</v>
      </c>
      <c r="D12" s="139" t="s">
        <v>650</v>
      </c>
      <c r="E12" s="139" t="s">
        <v>261</v>
      </c>
      <c r="F12" s="139" t="s">
        <v>165</v>
      </c>
      <c r="G12" s="165" t="s">
        <v>651</v>
      </c>
      <c r="H12" s="139">
        <v>113900</v>
      </c>
      <c r="I12" s="139"/>
      <c r="J12" s="139">
        <v>500</v>
      </c>
      <c r="K12" s="139"/>
      <c r="L12" s="139"/>
      <c r="M12" s="139"/>
      <c r="N12" s="139">
        <v>500</v>
      </c>
      <c r="O12" s="139" t="s">
        <v>105</v>
      </c>
      <c r="P12" s="224" t="s">
        <v>91</v>
      </c>
    </row>
    <row r="13" ht="60" customHeight="true" spans="1:16">
      <c r="A13" s="13">
        <f>IF(C13&lt;&gt;"",MAX(A$12:A12)+1,"")</f>
        <v>2</v>
      </c>
      <c r="B13" s="224" t="s">
        <v>652</v>
      </c>
      <c r="C13" s="139" t="s">
        <v>82</v>
      </c>
      <c r="D13" s="139" t="s">
        <v>650</v>
      </c>
      <c r="E13" s="139" t="s">
        <v>261</v>
      </c>
      <c r="F13" s="139" t="s">
        <v>165</v>
      </c>
      <c r="G13" s="165" t="s">
        <v>653</v>
      </c>
      <c r="H13" s="139">
        <v>58900</v>
      </c>
      <c r="I13" s="139"/>
      <c r="J13" s="139">
        <v>500</v>
      </c>
      <c r="K13" s="139"/>
      <c r="L13" s="139"/>
      <c r="M13" s="139"/>
      <c r="N13" s="139">
        <v>500</v>
      </c>
      <c r="O13" s="244" t="s">
        <v>105</v>
      </c>
      <c r="P13" s="224" t="s">
        <v>91</v>
      </c>
    </row>
    <row r="14" ht="60" customHeight="true" spans="1:16">
      <c r="A14" s="13">
        <f>IF(C14&lt;&gt;"",MAX(A$12:A13)+1,"")</f>
        <v>3</v>
      </c>
      <c r="B14" s="224" t="s">
        <v>654</v>
      </c>
      <c r="C14" s="139" t="s">
        <v>82</v>
      </c>
      <c r="D14" s="139" t="s">
        <v>655</v>
      </c>
      <c r="E14" s="139" t="s">
        <v>656</v>
      </c>
      <c r="F14" s="60" t="s">
        <v>156</v>
      </c>
      <c r="G14" s="165" t="s">
        <v>657</v>
      </c>
      <c r="H14" s="139">
        <v>139400</v>
      </c>
      <c r="I14" s="139"/>
      <c r="J14" s="139">
        <v>2000</v>
      </c>
      <c r="K14" s="139"/>
      <c r="L14" s="139"/>
      <c r="M14" s="139"/>
      <c r="N14" s="139">
        <v>2000</v>
      </c>
      <c r="O14" s="244" t="s">
        <v>90</v>
      </c>
      <c r="P14" s="224" t="s">
        <v>91</v>
      </c>
    </row>
    <row r="15" ht="150" customHeight="true" spans="1:16">
      <c r="A15" s="13">
        <f>IF(C15&lt;&gt;"",MAX(A$12:A14)+1,"")</f>
        <v>4</v>
      </c>
      <c r="B15" s="224" t="s">
        <v>658</v>
      </c>
      <c r="C15" s="139" t="s">
        <v>82</v>
      </c>
      <c r="D15" s="17" t="s">
        <v>408</v>
      </c>
      <c r="E15" s="139" t="s">
        <v>659</v>
      </c>
      <c r="F15" s="13" t="s">
        <v>131</v>
      </c>
      <c r="G15" s="165" t="s">
        <v>660</v>
      </c>
      <c r="H15" s="139">
        <v>13900</v>
      </c>
      <c r="I15" s="239"/>
      <c r="J15" s="139">
        <v>8340</v>
      </c>
      <c r="K15" s="239"/>
      <c r="L15" s="139"/>
      <c r="M15" s="139">
        <v>8340</v>
      </c>
      <c r="N15" s="139"/>
      <c r="O15" s="245" t="s">
        <v>133</v>
      </c>
      <c r="P15" s="224" t="s">
        <v>91</v>
      </c>
    </row>
    <row r="16" ht="60" customHeight="true" spans="1:16">
      <c r="A16" s="13">
        <f>IF(C16&lt;&gt;"",MAX(A$12:A15)+1,"")</f>
        <v>5</v>
      </c>
      <c r="B16" s="224" t="s">
        <v>661</v>
      </c>
      <c r="C16" s="139" t="s">
        <v>82</v>
      </c>
      <c r="D16" s="17" t="s">
        <v>662</v>
      </c>
      <c r="E16" s="17" t="s">
        <v>663</v>
      </c>
      <c r="F16" s="17" t="s">
        <v>208</v>
      </c>
      <c r="G16" s="100" t="s">
        <v>664</v>
      </c>
      <c r="H16" s="17">
        <v>11000</v>
      </c>
      <c r="I16" s="139"/>
      <c r="J16" s="17">
        <v>6600</v>
      </c>
      <c r="K16" s="139"/>
      <c r="L16" s="139"/>
      <c r="M16" s="17">
        <v>6600</v>
      </c>
      <c r="N16" s="139"/>
      <c r="O16" s="139" t="s">
        <v>133</v>
      </c>
      <c r="P16" s="246" t="s">
        <v>665</v>
      </c>
    </row>
    <row r="17" ht="72.75" customHeight="true" spans="1:16">
      <c r="A17" s="13">
        <f>IF(C17&lt;&gt;"",MAX(A$12:A16)+1,"")</f>
        <v>6</v>
      </c>
      <c r="B17" s="94" t="s">
        <v>666</v>
      </c>
      <c r="C17" s="60" t="s">
        <v>82</v>
      </c>
      <c r="D17" s="225" t="s">
        <v>667</v>
      </c>
      <c r="E17" s="60" t="s">
        <v>668</v>
      </c>
      <c r="F17" s="60" t="s">
        <v>156</v>
      </c>
      <c r="G17" s="186" t="s">
        <v>669</v>
      </c>
      <c r="H17" s="60">
        <v>10849</v>
      </c>
      <c r="I17" s="148"/>
      <c r="J17" s="148">
        <v>8679</v>
      </c>
      <c r="K17" s="240"/>
      <c r="L17" s="240"/>
      <c r="M17" s="240">
        <v>8679</v>
      </c>
      <c r="N17" s="240"/>
      <c r="O17" s="139" t="s">
        <v>133</v>
      </c>
      <c r="P17" s="247" t="s">
        <v>670</v>
      </c>
    </row>
    <row r="18" ht="68.25" customHeight="true" spans="1:16">
      <c r="A18" s="13">
        <f>IF(C18&lt;&gt;"",MAX(A$12:A17)+1,"")</f>
        <v>7</v>
      </c>
      <c r="B18" s="94" t="s">
        <v>671</v>
      </c>
      <c r="C18" s="60" t="s">
        <v>82</v>
      </c>
      <c r="D18" s="225" t="s">
        <v>672</v>
      </c>
      <c r="E18" s="60" t="s">
        <v>673</v>
      </c>
      <c r="F18" s="60" t="s">
        <v>364</v>
      </c>
      <c r="G18" s="186" t="s">
        <v>674</v>
      </c>
      <c r="H18" s="60">
        <v>353</v>
      </c>
      <c r="I18" s="148"/>
      <c r="J18" s="60">
        <v>353</v>
      </c>
      <c r="K18" s="240"/>
      <c r="L18" s="240"/>
      <c r="M18" s="60">
        <v>353</v>
      </c>
      <c r="N18" s="240"/>
      <c r="O18" s="139" t="s">
        <v>133</v>
      </c>
      <c r="P18" s="247" t="s">
        <v>670</v>
      </c>
    </row>
    <row r="19" ht="67.5" customHeight="true" spans="1:16">
      <c r="A19" s="13">
        <f>IF(C19&lt;&gt;"",MAX(A$12:A18)+1,"")</f>
        <v>8</v>
      </c>
      <c r="B19" s="224" t="s">
        <v>675</v>
      </c>
      <c r="C19" s="139" t="s">
        <v>82</v>
      </c>
      <c r="D19" s="139" t="s">
        <v>676</v>
      </c>
      <c r="E19" s="139" t="s">
        <v>677</v>
      </c>
      <c r="F19" s="139" t="s">
        <v>165</v>
      </c>
      <c r="G19" s="165" t="s">
        <v>678</v>
      </c>
      <c r="H19" s="139">
        <v>21827</v>
      </c>
      <c r="I19" s="139"/>
      <c r="J19" s="139">
        <v>10000</v>
      </c>
      <c r="K19" s="139"/>
      <c r="L19" s="139"/>
      <c r="M19" s="139">
        <v>10000</v>
      </c>
      <c r="N19" s="139"/>
      <c r="O19" s="139" t="s">
        <v>133</v>
      </c>
      <c r="P19" s="224" t="s">
        <v>679</v>
      </c>
    </row>
    <row r="20" ht="157.5" customHeight="true" spans="1:16">
      <c r="A20" s="13">
        <f>IF(C20&lt;&gt;"",MAX(A$12:A19)+1,"")</f>
        <v>9</v>
      </c>
      <c r="B20" s="224" t="s">
        <v>680</v>
      </c>
      <c r="C20" s="139" t="s">
        <v>82</v>
      </c>
      <c r="D20" s="139" t="s">
        <v>676</v>
      </c>
      <c r="E20" s="139" t="s">
        <v>164</v>
      </c>
      <c r="F20" s="139" t="s">
        <v>165</v>
      </c>
      <c r="G20" s="165" t="s">
        <v>681</v>
      </c>
      <c r="H20" s="139">
        <v>813</v>
      </c>
      <c r="I20" s="139"/>
      <c r="J20" s="139">
        <v>600</v>
      </c>
      <c r="K20" s="139"/>
      <c r="L20" s="139"/>
      <c r="M20" s="139">
        <v>600</v>
      </c>
      <c r="N20" s="139"/>
      <c r="O20" s="139" t="s">
        <v>133</v>
      </c>
      <c r="P20" s="224" t="s">
        <v>679</v>
      </c>
    </row>
    <row r="21" ht="50.1" customHeight="true" spans="1:16">
      <c r="A21" s="13">
        <f>IF(C21&lt;&gt;"",MAX(A$12:A20)+1,"")</f>
        <v>10</v>
      </c>
      <c r="B21" s="34" t="s">
        <v>682</v>
      </c>
      <c r="C21" s="226" t="s">
        <v>82</v>
      </c>
      <c r="D21" s="13" t="s">
        <v>683</v>
      </c>
      <c r="E21" s="234" t="s">
        <v>684</v>
      </c>
      <c r="F21" s="13" t="s">
        <v>208</v>
      </c>
      <c r="G21" s="103" t="s">
        <v>685</v>
      </c>
      <c r="H21" s="97">
        <v>1300000</v>
      </c>
      <c r="I21" s="13"/>
      <c r="J21" s="13">
        <v>58000</v>
      </c>
      <c r="K21" s="97"/>
      <c r="L21" s="97"/>
      <c r="M21" s="97"/>
      <c r="N21" s="97">
        <v>58000</v>
      </c>
      <c r="O21" s="226" t="s">
        <v>277</v>
      </c>
      <c r="P21" s="34" t="s">
        <v>686</v>
      </c>
    </row>
    <row r="22" ht="80.1" customHeight="true" spans="1:16">
      <c r="A22" s="13">
        <f>IF(C22&lt;&gt;"",MAX(A$12:A21)+1,"")</f>
        <v>11</v>
      </c>
      <c r="B22" s="224" t="s">
        <v>687</v>
      </c>
      <c r="C22" s="139" t="s">
        <v>82</v>
      </c>
      <c r="D22" s="139" t="s">
        <v>86</v>
      </c>
      <c r="E22" s="156" t="s">
        <v>139</v>
      </c>
      <c r="F22" s="231" t="s">
        <v>131</v>
      </c>
      <c r="G22" s="235" t="s">
        <v>688</v>
      </c>
      <c r="H22" s="231">
        <v>1434</v>
      </c>
      <c r="I22" s="139"/>
      <c r="J22" s="166">
        <v>1000</v>
      </c>
      <c r="K22" s="166">
        <v>1000</v>
      </c>
      <c r="L22" s="52"/>
      <c r="M22" s="52"/>
      <c r="N22" s="52"/>
      <c r="O22" s="139" t="s">
        <v>133</v>
      </c>
      <c r="P22" s="224" t="s">
        <v>91</v>
      </c>
    </row>
    <row r="23" ht="50.1" customHeight="true" spans="1:16">
      <c r="A23" s="13">
        <f>IF(C23&lt;&gt;"",MAX(A$12:A22)+1,"")</f>
        <v>12</v>
      </c>
      <c r="B23" s="227" t="s">
        <v>689</v>
      </c>
      <c r="C23" s="156" t="s">
        <v>83</v>
      </c>
      <c r="D23" s="156" t="s">
        <v>150</v>
      </c>
      <c r="E23" s="156" t="s">
        <v>139</v>
      </c>
      <c r="F23" s="156" t="s">
        <v>131</v>
      </c>
      <c r="G23" s="236" t="s">
        <v>690</v>
      </c>
      <c r="H23" s="215">
        <v>115000</v>
      </c>
      <c r="I23" s="241">
        <v>63900</v>
      </c>
      <c r="J23" s="241">
        <v>6000</v>
      </c>
      <c r="K23" s="241"/>
      <c r="L23" s="241"/>
      <c r="M23" s="241"/>
      <c r="N23" s="241">
        <v>6000</v>
      </c>
      <c r="O23" s="156" t="s">
        <v>185</v>
      </c>
      <c r="P23" s="248" t="s">
        <v>691</v>
      </c>
    </row>
    <row r="24" ht="50.1" customHeight="true" spans="1:16">
      <c r="A24" s="13">
        <f>IF(C24&lt;&gt;"",MAX(A$12:A23)+1,"")</f>
        <v>13</v>
      </c>
      <c r="B24" s="227" t="s">
        <v>692</v>
      </c>
      <c r="C24" s="156" t="s">
        <v>83</v>
      </c>
      <c r="D24" s="156" t="s">
        <v>150</v>
      </c>
      <c r="E24" s="156" t="s">
        <v>139</v>
      </c>
      <c r="F24" s="156" t="s">
        <v>131</v>
      </c>
      <c r="G24" s="237" t="s">
        <v>693</v>
      </c>
      <c r="H24" s="215">
        <v>68000</v>
      </c>
      <c r="I24" s="229">
        <v>60500</v>
      </c>
      <c r="J24" s="241">
        <v>3000</v>
      </c>
      <c r="K24" s="229"/>
      <c r="L24" s="229"/>
      <c r="M24" s="229"/>
      <c r="N24" s="241">
        <v>3000</v>
      </c>
      <c r="O24" s="229" t="s">
        <v>185</v>
      </c>
      <c r="P24" s="248" t="s">
        <v>694</v>
      </c>
    </row>
    <row r="25" ht="50.1" customHeight="true" spans="1:16">
      <c r="A25" s="13">
        <f>IF(C25&lt;&gt;"",MAX(A$12:A24)+1,"")</f>
        <v>14</v>
      </c>
      <c r="B25" s="227" t="s">
        <v>695</v>
      </c>
      <c r="C25" s="156" t="s">
        <v>83</v>
      </c>
      <c r="D25" s="156" t="s">
        <v>150</v>
      </c>
      <c r="E25" s="139" t="s">
        <v>164</v>
      </c>
      <c r="F25" s="156" t="s">
        <v>165</v>
      </c>
      <c r="G25" s="237" t="s">
        <v>696</v>
      </c>
      <c r="H25" s="215">
        <v>193552</v>
      </c>
      <c r="I25" s="229">
        <v>50000</v>
      </c>
      <c r="J25" s="241">
        <v>5000</v>
      </c>
      <c r="K25" s="229"/>
      <c r="L25" s="229"/>
      <c r="M25" s="229"/>
      <c r="N25" s="241">
        <v>5000</v>
      </c>
      <c r="O25" s="229" t="s">
        <v>97</v>
      </c>
      <c r="P25" s="248" t="s">
        <v>697</v>
      </c>
    </row>
    <row r="26" ht="60" customHeight="true" spans="1:16">
      <c r="A26" s="13">
        <f>IF(C26&lt;&gt;"",MAX(A$12:A25)+1,"")</f>
        <v>15</v>
      </c>
      <c r="B26" s="228" t="s">
        <v>698</v>
      </c>
      <c r="C26" s="229" t="s">
        <v>83</v>
      </c>
      <c r="D26" s="229" t="s">
        <v>699</v>
      </c>
      <c r="E26" s="229" t="s">
        <v>164</v>
      </c>
      <c r="F26" s="229" t="s">
        <v>165</v>
      </c>
      <c r="G26" s="237" t="s">
        <v>700</v>
      </c>
      <c r="H26" s="229">
        <v>148000</v>
      </c>
      <c r="I26" s="229">
        <v>20000</v>
      </c>
      <c r="J26" s="242">
        <v>8000</v>
      </c>
      <c r="K26" s="229">
        <v>8000</v>
      </c>
      <c r="L26" s="229"/>
      <c r="M26" s="229"/>
      <c r="N26" s="229"/>
      <c r="O26" s="229" t="s">
        <v>701</v>
      </c>
      <c r="P26" s="227" t="s">
        <v>512</v>
      </c>
    </row>
    <row r="27" ht="60" customHeight="true" spans="1:16">
      <c r="A27" s="13">
        <f>IF(C27&lt;&gt;"",MAX(A$12:A26)+1,"")</f>
        <v>16</v>
      </c>
      <c r="B27" s="228" t="s">
        <v>702</v>
      </c>
      <c r="C27" s="229" t="s">
        <v>83</v>
      </c>
      <c r="D27" s="229" t="s">
        <v>179</v>
      </c>
      <c r="E27" s="229" t="s">
        <v>164</v>
      </c>
      <c r="F27" s="229" t="s">
        <v>165</v>
      </c>
      <c r="G27" s="237" t="s">
        <v>703</v>
      </c>
      <c r="H27" s="229">
        <v>166585</v>
      </c>
      <c r="I27" s="229">
        <v>70000</v>
      </c>
      <c r="J27" s="242">
        <v>2000</v>
      </c>
      <c r="K27" s="229">
        <v>2000</v>
      </c>
      <c r="L27" s="229"/>
      <c r="M27" s="229"/>
      <c r="N27" s="229"/>
      <c r="O27" s="229" t="s">
        <v>306</v>
      </c>
      <c r="P27" s="228" t="s">
        <v>512</v>
      </c>
    </row>
    <row r="28" ht="50.1" customHeight="true" spans="1:16">
      <c r="A28" s="13">
        <f>IF(C28&lt;&gt;"",MAX(A$12:A27)+1,"")</f>
        <v>17</v>
      </c>
      <c r="B28" s="230" t="s">
        <v>704</v>
      </c>
      <c r="C28" s="139" t="s">
        <v>83</v>
      </c>
      <c r="D28" s="231" t="s">
        <v>705</v>
      </c>
      <c r="E28" s="139" t="s">
        <v>706</v>
      </c>
      <c r="F28" s="231" t="s">
        <v>364</v>
      </c>
      <c r="G28" s="235" t="s">
        <v>707</v>
      </c>
      <c r="H28" s="231">
        <v>124296</v>
      </c>
      <c r="I28" s="139">
        <v>37316</v>
      </c>
      <c r="J28" s="166">
        <v>1800</v>
      </c>
      <c r="K28" s="139"/>
      <c r="L28" s="139"/>
      <c r="M28" s="139"/>
      <c r="N28" s="166">
        <v>1800</v>
      </c>
      <c r="O28" s="139" t="s">
        <v>231</v>
      </c>
      <c r="P28" s="224" t="s">
        <v>708</v>
      </c>
    </row>
    <row r="29" ht="50.1" customHeight="true" spans="1:16">
      <c r="A29" s="13">
        <f>IF(C29&lt;&gt;"",MAX(A$12:A28)+1,"")</f>
        <v>18</v>
      </c>
      <c r="B29" s="224" t="s">
        <v>709</v>
      </c>
      <c r="C29" s="139" t="s">
        <v>83</v>
      </c>
      <c r="D29" s="139" t="s">
        <v>234</v>
      </c>
      <c r="E29" s="139" t="s">
        <v>710</v>
      </c>
      <c r="F29" s="139" t="s">
        <v>236</v>
      </c>
      <c r="G29" s="165" t="s">
        <v>711</v>
      </c>
      <c r="H29" s="139">
        <v>106105</v>
      </c>
      <c r="I29" s="139">
        <v>57080</v>
      </c>
      <c r="J29" s="139">
        <v>6500</v>
      </c>
      <c r="K29" s="139"/>
      <c r="L29" s="139"/>
      <c r="M29" s="139"/>
      <c r="N29" s="139">
        <v>6500</v>
      </c>
      <c r="O29" s="139" t="s">
        <v>231</v>
      </c>
      <c r="P29" s="224" t="s">
        <v>512</v>
      </c>
    </row>
    <row r="30" ht="50.1" customHeight="true" spans="1:16">
      <c r="A30" s="13">
        <f>IF(C30&lt;&gt;"",MAX(A$12:A29)+1,"")</f>
        <v>19</v>
      </c>
      <c r="B30" s="224" t="s">
        <v>712</v>
      </c>
      <c r="C30" s="139" t="s">
        <v>83</v>
      </c>
      <c r="D30" s="139" t="s">
        <v>234</v>
      </c>
      <c r="E30" s="139" t="s">
        <v>710</v>
      </c>
      <c r="F30" s="139" t="s">
        <v>236</v>
      </c>
      <c r="G30" s="165" t="s">
        <v>713</v>
      </c>
      <c r="H30" s="139">
        <v>120527</v>
      </c>
      <c r="I30" s="139">
        <v>64576</v>
      </c>
      <c r="J30" s="139">
        <v>3000</v>
      </c>
      <c r="K30" s="139"/>
      <c r="L30" s="139"/>
      <c r="M30" s="139"/>
      <c r="N30" s="139">
        <v>3000</v>
      </c>
      <c r="O30" s="139" t="s">
        <v>231</v>
      </c>
      <c r="P30" s="224" t="s">
        <v>512</v>
      </c>
    </row>
    <row r="31" ht="50.1" customHeight="true" spans="1:16">
      <c r="A31" s="13">
        <f>IF(C31&lt;&gt;"",MAX(A$12:A30)+1,"")</f>
        <v>20</v>
      </c>
      <c r="B31" s="224" t="s">
        <v>714</v>
      </c>
      <c r="C31" s="139" t="s">
        <v>83</v>
      </c>
      <c r="D31" s="139" t="s">
        <v>234</v>
      </c>
      <c r="E31" s="139" t="s">
        <v>710</v>
      </c>
      <c r="F31" s="139" t="s">
        <v>236</v>
      </c>
      <c r="G31" s="165" t="s">
        <v>715</v>
      </c>
      <c r="H31" s="139">
        <v>357940</v>
      </c>
      <c r="I31" s="139">
        <v>208866</v>
      </c>
      <c r="J31" s="139">
        <v>2000</v>
      </c>
      <c r="K31" s="139"/>
      <c r="L31" s="139"/>
      <c r="M31" s="139"/>
      <c r="N31" s="139">
        <v>2000</v>
      </c>
      <c r="O31" s="245" t="s">
        <v>716</v>
      </c>
      <c r="P31" s="224" t="s">
        <v>512</v>
      </c>
    </row>
    <row r="32" ht="80.1" customHeight="true" spans="1:16">
      <c r="A32" s="13">
        <f>IF(C32&lt;&gt;"",MAX(A$12:A31)+1,"")</f>
        <v>21</v>
      </c>
      <c r="B32" s="34" t="s">
        <v>717</v>
      </c>
      <c r="C32" s="226" t="s">
        <v>83</v>
      </c>
      <c r="D32" s="13" t="s">
        <v>718</v>
      </c>
      <c r="E32" s="234" t="s">
        <v>139</v>
      </c>
      <c r="F32" s="13" t="s">
        <v>131</v>
      </c>
      <c r="G32" s="103" t="s">
        <v>719</v>
      </c>
      <c r="H32" s="97">
        <v>750000</v>
      </c>
      <c r="I32" s="13">
        <v>353659</v>
      </c>
      <c r="J32" s="13">
        <v>120750</v>
      </c>
      <c r="K32" s="97"/>
      <c r="L32" s="97"/>
      <c r="M32" s="97"/>
      <c r="N32" s="13">
        <v>120750</v>
      </c>
      <c r="O32" s="226" t="s">
        <v>720</v>
      </c>
      <c r="P32" s="34" t="s">
        <v>721</v>
      </c>
    </row>
    <row r="33" ht="80.1" customHeight="true" spans="1:16">
      <c r="A33" s="13">
        <f>IF(C33&lt;&gt;"",MAX(A$12:A32)+1,"")</f>
        <v>22</v>
      </c>
      <c r="B33" s="34" t="s">
        <v>722</v>
      </c>
      <c r="C33" s="226" t="s">
        <v>83</v>
      </c>
      <c r="D33" s="13" t="s">
        <v>723</v>
      </c>
      <c r="E33" s="234" t="s">
        <v>139</v>
      </c>
      <c r="F33" s="13" t="s">
        <v>131</v>
      </c>
      <c r="G33" s="103" t="s">
        <v>724</v>
      </c>
      <c r="H33" s="97">
        <v>750000</v>
      </c>
      <c r="I33" s="13">
        <v>250000</v>
      </c>
      <c r="J33" s="13">
        <v>63000</v>
      </c>
      <c r="K33" s="97"/>
      <c r="L33" s="97"/>
      <c r="M33" s="97"/>
      <c r="N33" s="13">
        <v>63000</v>
      </c>
      <c r="O33" s="226" t="s">
        <v>725</v>
      </c>
      <c r="P33" s="34" t="s">
        <v>726</v>
      </c>
    </row>
    <row r="34" ht="80.1" customHeight="true" spans="1:16">
      <c r="A34" s="13">
        <f>IF(C34&lt;&gt;"",MAX(A$12:A33)+1,"")</f>
        <v>23</v>
      </c>
      <c r="B34" s="34" t="s">
        <v>727</v>
      </c>
      <c r="C34" s="226" t="s">
        <v>83</v>
      </c>
      <c r="D34" s="13" t="s">
        <v>728</v>
      </c>
      <c r="E34" s="234" t="s">
        <v>139</v>
      </c>
      <c r="F34" s="13" t="s">
        <v>131</v>
      </c>
      <c r="G34" s="103" t="s">
        <v>729</v>
      </c>
      <c r="H34" s="73">
        <v>750000</v>
      </c>
      <c r="I34" s="13">
        <v>530200</v>
      </c>
      <c r="J34" s="13">
        <v>80000</v>
      </c>
      <c r="K34" s="73"/>
      <c r="L34" s="73"/>
      <c r="M34" s="73"/>
      <c r="N34" s="13">
        <v>80000</v>
      </c>
      <c r="O34" s="249" t="s">
        <v>730</v>
      </c>
      <c r="P34" s="34" t="s">
        <v>731</v>
      </c>
    </row>
    <row r="35" ht="80.1" customHeight="true" spans="1:16">
      <c r="A35" s="13">
        <f>IF(C35&lt;&gt;"",MAX(A$12:A34)+1,"")</f>
        <v>24</v>
      </c>
      <c r="B35" s="224" t="s">
        <v>732</v>
      </c>
      <c r="C35" s="139" t="s">
        <v>83</v>
      </c>
      <c r="D35" s="139" t="s">
        <v>733</v>
      </c>
      <c r="E35" s="229" t="s">
        <v>164</v>
      </c>
      <c r="F35" s="139" t="s">
        <v>165</v>
      </c>
      <c r="G35" s="165" t="s">
        <v>734</v>
      </c>
      <c r="H35" s="139">
        <v>423000</v>
      </c>
      <c r="I35" s="139">
        <v>213532</v>
      </c>
      <c r="J35" s="139">
        <v>30000</v>
      </c>
      <c r="K35" s="139"/>
      <c r="L35" s="139"/>
      <c r="M35" s="139"/>
      <c r="N35" s="139">
        <v>30000</v>
      </c>
      <c r="O35" s="139" t="s">
        <v>701</v>
      </c>
      <c r="P35" s="224" t="s">
        <v>735</v>
      </c>
    </row>
    <row r="36" ht="80.1" customHeight="true" spans="1:16">
      <c r="A36" s="13">
        <f>IF(C36&lt;&gt;"",MAX(A$12:A35)+1,"")</f>
        <v>25</v>
      </c>
      <c r="B36" s="224" t="s">
        <v>736</v>
      </c>
      <c r="C36" s="139" t="s">
        <v>83</v>
      </c>
      <c r="D36" s="139" t="s">
        <v>737</v>
      </c>
      <c r="E36" s="229" t="s">
        <v>164</v>
      </c>
      <c r="F36" s="139" t="s">
        <v>165</v>
      </c>
      <c r="G36" s="165" t="s">
        <v>738</v>
      </c>
      <c r="H36" s="139">
        <v>501200</v>
      </c>
      <c r="I36" s="139">
        <v>307814</v>
      </c>
      <c r="J36" s="139">
        <v>15000</v>
      </c>
      <c r="K36" s="139"/>
      <c r="L36" s="139"/>
      <c r="M36" s="139"/>
      <c r="N36" s="139">
        <v>15000</v>
      </c>
      <c r="O36" s="139" t="s">
        <v>720</v>
      </c>
      <c r="P36" s="224" t="s">
        <v>739</v>
      </c>
    </row>
    <row r="37" ht="80.1" customHeight="true" spans="1:16">
      <c r="A37" s="13">
        <f>IF(C37&lt;&gt;"",MAX(A$12:A36)+1,"")</f>
        <v>26</v>
      </c>
      <c r="B37" s="224" t="s">
        <v>740</v>
      </c>
      <c r="C37" s="139" t="s">
        <v>83</v>
      </c>
      <c r="D37" s="139" t="s">
        <v>234</v>
      </c>
      <c r="E37" s="139" t="s">
        <v>710</v>
      </c>
      <c r="F37" s="139" t="s">
        <v>236</v>
      </c>
      <c r="G37" s="165" t="s">
        <v>741</v>
      </c>
      <c r="H37" s="139">
        <v>56245</v>
      </c>
      <c r="I37" s="139">
        <v>45179</v>
      </c>
      <c r="J37" s="139">
        <v>500</v>
      </c>
      <c r="K37" s="139"/>
      <c r="L37" s="139"/>
      <c r="M37" s="139"/>
      <c r="N37" s="139">
        <v>500</v>
      </c>
      <c r="O37" s="139" t="s">
        <v>97</v>
      </c>
      <c r="P37" s="224" t="s">
        <v>328</v>
      </c>
    </row>
    <row r="38" ht="80.1" customHeight="true" spans="1:16">
      <c r="A38" s="13">
        <f>IF(C38&lt;&gt;"",MAX(A$12:A37)+1,"")</f>
        <v>27</v>
      </c>
      <c r="B38" s="224" t="s">
        <v>742</v>
      </c>
      <c r="C38" s="139" t="s">
        <v>126</v>
      </c>
      <c r="D38" s="139" t="s">
        <v>743</v>
      </c>
      <c r="E38" s="139" t="s">
        <v>245</v>
      </c>
      <c r="F38" s="139" t="s">
        <v>271</v>
      </c>
      <c r="G38" s="165" t="s">
        <v>744</v>
      </c>
      <c r="H38" s="139">
        <v>10890</v>
      </c>
      <c r="I38" s="166">
        <v>7840</v>
      </c>
      <c r="J38" s="166">
        <v>3000</v>
      </c>
      <c r="K38" s="166"/>
      <c r="L38" s="166"/>
      <c r="M38" s="166">
        <v>3000</v>
      </c>
      <c r="N38" s="166"/>
      <c r="O38" s="139" t="s">
        <v>198</v>
      </c>
      <c r="P38" s="224" t="s">
        <v>199</v>
      </c>
    </row>
    <row r="39" ht="24.95" customHeight="true" spans="1:16">
      <c r="A39" s="13" t="str">
        <f>IF(C39&lt;&gt;"",MAX(A$12:A38)+1,"")</f>
        <v/>
      </c>
      <c r="B39" s="232" t="s">
        <v>745</v>
      </c>
      <c r="C39" s="60"/>
      <c r="D39" s="225"/>
      <c r="E39" s="60"/>
      <c r="F39" s="60"/>
      <c r="G39" s="186"/>
      <c r="H39" s="60"/>
      <c r="I39" s="148"/>
      <c r="J39" s="148"/>
      <c r="K39" s="240"/>
      <c r="L39" s="240"/>
      <c r="M39" s="240"/>
      <c r="N39" s="240"/>
      <c r="O39" s="139"/>
      <c r="P39" s="247"/>
    </row>
    <row r="40" ht="60" customHeight="true" spans="1:16">
      <c r="A40" s="13">
        <f>IF(C40&lt;&gt;"",MAX(A$12:A39)+1,"")</f>
        <v>28</v>
      </c>
      <c r="B40" s="224" t="s">
        <v>746</v>
      </c>
      <c r="C40" s="139" t="s">
        <v>82</v>
      </c>
      <c r="D40" s="139" t="s">
        <v>743</v>
      </c>
      <c r="E40" s="139" t="s">
        <v>207</v>
      </c>
      <c r="F40" s="13" t="s">
        <v>208</v>
      </c>
      <c r="G40" s="165" t="s">
        <v>747</v>
      </c>
      <c r="H40" s="139">
        <v>10000</v>
      </c>
      <c r="I40" s="166">
        <v>300</v>
      </c>
      <c r="J40" s="166">
        <v>2000</v>
      </c>
      <c r="K40" s="166"/>
      <c r="L40" s="166"/>
      <c r="M40" s="166"/>
      <c r="N40" s="166">
        <v>2000</v>
      </c>
      <c r="O40" s="139" t="s">
        <v>90</v>
      </c>
      <c r="P40" s="224" t="s">
        <v>512</v>
      </c>
    </row>
    <row r="41" ht="117" customHeight="true" spans="1:16">
      <c r="A41" s="13">
        <f>IF(C41&lt;&gt;"",MAX(A$12:A40)+1,"")</f>
        <v>29</v>
      </c>
      <c r="B41" s="233" t="s">
        <v>748</v>
      </c>
      <c r="C41" s="139" t="s">
        <v>82</v>
      </c>
      <c r="D41" s="139" t="s">
        <v>749</v>
      </c>
      <c r="E41" s="229" t="s">
        <v>164</v>
      </c>
      <c r="F41" s="139" t="s">
        <v>165</v>
      </c>
      <c r="G41" s="165" t="s">
        <v>750</v>
      </c>
      <c r="H41" s="139">
        <v>9021</v>
      </c>
      <c r="I41" s="139"/>
      <c r="J41" s="139">
        <v>3000</v>
      </c>
      <c r="K41" s="139"/>
      <c r="L41" s="139"/>
      <c r="M41" s="139"/>
      <c r="N41" s="139">
        <v>3000</v>
      </c>
      <c r="O41" s="139" t="s">
        <v>90</v>
      </c>
      <c r="P41" s="224" t="s">
        <v>91</v>
      </c>
    </row>
    <row r="42" ht="60" customHeight="true" spans="1:16">
      <c r="A42" s="13">
        <f>IF(C42&lt;&gt;"",MAX(A$12:A41)+1,"")</f>
        <v>30</v>
      </c>
      <c r="B42" s="224" t="s">
        <v>751</v>
      </c>
      <c r="C42" s="139" t="s">
        <v>83</v>
      </c>
      <c r="D42" s="139" t="s">
        <v>86</v>
      </c>
      <c r="E42" s="139" t="s">
        <v>139</v>
      </c>
      <c r="F42" s="139" t="s">
        <v>131</v>
      </c>
      <c r="G42" s="165" t="s">
        <v>752</v>
      </c>
      <c r="H42" s="139">
        <v>172014</v>
      </c>
      <c r="I42" s="178">
        <v>21000</v>
      </c>
      <c r="J42" s="166">
        <v>5000</v>
      </c>
      <c r="K42" s="139"/>
      <c r="L42" s="139"/>
      <c r="M42" s="139"/>
      <c r="N42" s="139">
        <v>5000</v>
      </c>
      <c r="O42" s="139" t="s">
        <v>231</v>
      </c>
      <c r="P42" s="224" t="s">
        <v>753</v>
      </c>
    </row>
    <row r="43" ht="60" customHeight="true" spans="1:16">
      <c r="A43" s="13">
        <f>IF(C43&lt;&gt;"",MAX(A$12:A42)+1,"")</f>
        <v>31</v>
      </c>
      <c r="B43" s="224" t="s">
        <v>754</v>
      </c>
      <c r="C43" s="139" t="s">
        <v>83</v>
      </c>
      <c r="D43" s="139" t="s">
        <v>86</v>
      </c>
      <c r="E43" s="139" t="s">
        <v>164</v>
      </c>
      <c r="F43" s="139" t="s">
        <v>165</v>
      </c>
      <c r="G43" s="165" t="s">
        <v>755</v>
      </c>
      <c r="H43" s="139">
        <v>50668</v>
      </c>
      <c r="I43" s="148">
        <v>22293</v>
      </c>
      <c r="J43" s="166">
        <v>3000</v>
      </c>
      <c r="K43" s="139"/>
      <c r="L43" s="139"/>
      <c r="M43" s="139"/>
      <c r="N43" s="139">
        <v>3000</v>
      </c>
      <c r="O43" s="139" t="s">
        <v>97</v>
      </c>
      <c r="P43" s="224" t="s">
        <v>756</v>
      </c>
    </row>
  </sheetData>
  <mergeCells count="17">
    <mergeCell ref="A1:P1"/>
    <mergeCell ref="A2:D2"/>
    <mergeCell ref="E2:J2"/>
    <mergeCell ref="O2:P2"/>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5"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54"/>
  <sheetViews>
    <sheetView view="pageBreakPreview" zoomScale="70" zoomScaleNormal="70" zoomScaleSheetLayoutView="70" workbookViewId="0">
      <pane ySplit="4" topLeftCell="A43" activePane="bottomLeft" state="frozen"/>
      <selection/>
      <selection pane="bottomLeft" activeCell="D49" sqref="D49"/>
    </sheetView>
  </sheetViews>
  <sheetFormatPr defaultColWidth="9" defaultRowHeight="13.5"/>
  <cols>
    <col min="1" max="1" width="6.625" customWidth="true"/>
    <col min="2" max="2" width="25.625" customWidth="true"/>
    <col min="3" max="3" width="13.625" customWidth="true"/>
    <col min="4" max="4" width="15.625" customWidth="true"/>
    <col min="5" max="5" width="18.625" customWidth="true"/>
    <col min="6" max="6" width="13.625" customWidth="true"/>
    <col min="7" max="7" width="35.625" customWidth="true"/>
    <col min="8" max="14" width="11.625" customWidth="true"/>
    <col min="15" max="15" width="13.625" customWidth="true"/>
    <col min="16" max="16" width="20.625" customWidth="true"/>
  </cols>
  <sheetData>
    <row r="1" ht="30" customHeight="true" spans="1:16">
      <c r="A1" s="127" t="s">
        <v>757</v>
      </c>
      <c r="B1" s="128"/>
      <c r="C1" s="129"/>
      <c r="D1" s="129"/>
      <c r="E1" s="129"/>
      <c r="F1" s="129"/>
      <c r="G1" s="128"/>
      <c r="H1" s="129"/>
      <c r="I1" s="129"/>
      <c r="J1" s="129"/>
      <c r="K1" s="129"/>
      <c r="L1" s="129"/>
      <c r="M1" s="129"/>
      <c r="N1" s="129"/>
      <c r="O1" s="129"/>
      <c r="P1" s="208"/>
    </row>
    <row r="2" ht="30" customHeight="true" spans="1:16">
      <c r="A2" s="130"/>
      <c r="B2" s="131"/>
      <c r="C2" s="130"/>
      <c r="D2" s="130"/>
      <c r="E2" s="130"/>
      <c r="F2" s="130"/>
      <c r="G2" s="162"/>
      <c r="H2" s="163"/>
      <c r="I2" s="189"/>
      <c r="J2" s="190"/>
      <c r="K2" s="190"/>
      <c r="L2" s="163"/>
      <c r="M2" s="163"/>
      <c r="N2" s="163"/>
      <c r="O2" s="162"/>
      <c r="P2" s="209" t="s">
        <v>441</v>
      </c>
    </row>
    <row r="3" ht="24.95" customHeight="true" spans="1:16">
      <c r="A3" s="50" t="s">
        <v>58</v>
      </c>
      <c r="B3" s="132" t="s">
        <v>59</v>
      </c>
      <c r="C3" s="50" t="s">
        <v>60</v>
      </c>
      <c r="D3" s="50" t="s">
        <v>61</v>
      </c>
      <c r="E3" s="50" t="s">
        <v>62</v>
      </c>
      <c r="F3" s="50" t="s">
        <v>63</v>
      </c>
      <c r="G3" s="132" t="s">
        <v>64</v>
      </c>
      <c r="H3" s="164" t="s">
        <v>65</v>
      </c>
      <c r="I3" s="191" t="s">
        <v>66</v>
      </c>
      <c r="J3" s="192" t="s">
        <v>758</v>
      </c>
      <c r="K3" s="193" t="s">
        <v>68</v>
      </c>
      <c r="L3" s="193"/>
      <c r="M3" s="193"/>
      <c r="N3" s="210"/>
      <c r="O3" s="33" t="s">
        <v>69</v>
      </c>
      <c r="P3" s="132" t="s">
        <v>70</v>
      </c>
    </row>
    <row r="4" ht="24.95" customHeight="true" spans="1:16">
      <c r="A4" s="50"/>
      <c r="B4" s="133"/>
      <c r="C4" s="50"/>
      <c r="D4" s="50"/>
      <c r="E4" s="50"/>
      <c r="F4" s="50"/>
      <c r="G4" s="133"/>
      <c r="H4" s="164"/>
      <c r="I4" s="191"/>
      <c r="J4" s="194"/>
      <c r="K4" s="195" t="s">
        <v>71</v>
      </c>
      <c r="L4" s="50" t="s">
        <v>72</v>
      </c>
      <c r="M4" s="50" t="s">
        <v>73</v>
      </c>
      <c r="N4" s="50" t="s">
        <v>74</v>
      </c>
      <c r="O4" s="33"/>
      <c r="P4" s="211"/>
    </row>
    <row r="5" ht="24.95" customHeight="true" spans="1:16">
      <c r="A5" s="13"/>
      <c r="B5" s="121" t="s">
        <v>75</v>
      </c>
      <c r="C5" s="134">
        <f>SUM(C6:C14)</f>
        <v>27</v>
      </c>
      <c r="D5" s="50"/>
      <c r="E5" s="50"/>
      <c r="F5" s="50"/>
      <c r="G5" s="133"/>
      <c r="H5" s="90">
        <f>SUM(H6:H14)</f>
        <v>147174.6</v>
      </c>
      <c r="I5" s="90">
        <f t="shared" ref="I5:N5" si="0">SUM(I6:I14)</f>
        <v>64277.46</v>
      </c>
      <c r="J5" s="90">
        <f t="shared" si="0"/>
        <v>11944.54</v>
      </c>
      <c r="K5" s="90">
        <f t="shared" si="0"/>
        <v>11944.54</v>
      </c>
      <c r="L5" s="90">
        <f t="shared" si="0"/>
        <v>0</v>
      </c>
      <c r="M5" s="90">
        <f t="shared" si="0"/>
        <v>0</v>
      </c>
      <c r="N5" s="90">
        <f t="shared" si="0"/>
        <v>0</v>
      </c>
      <c r="O5" s="50"/>
      <c r="P5" s="50"/>
    </row>
    <row r="6" ht="24.95" customHeight="true" spans="1:16">
      <c r="A6" s="135" t="s">
        <v>76</v>
      </c>
      <c r="B6" s="136" t="s">
        <v>759</v>
      </c>
      <c r="C6" s="50">
        <f>MATCH("二、信息基础平台",B$1:B$65529,)-MATCH("一、信息基础设施",B$1:B$65529,)-1</f>
        <v>2</v>
      </c>
      <c r="D6" s="50"/>
      <c r="E6" s="50"/>
      <c r="F6" s="50"/>
      <c r="G6" s="133"/>
      <c r="H6" s="90">
        <f>SUM(H19:H20)</f>
        <v>40922</v>
      </c>
      <c r="I6" s="90">
        <f t="shared" ref="I6:N6" si="1">SUM(I19:I20)</f>
        <v>4000</v>
      </c>
      <c r="J6" s="90">
        <f t="shared" si="1"/>
        <v>3250</v>
      </c>
      <c r="K6" s="90">
        <f t="shared" si="1"/>
        <v>3250</v>
      </c>
      <c r="L6" s="90">
        <f t="shared" si="1"/>
        <v>0</v>
      </c>
      <c r="M6" s="90">
        <f t="shared" si="1"/>
        <v>0</v>
      </c>
      <c r="N6" s="90">
        <f t="shared" si="1"/>
        <v>0</v>
      </c>
      <c r="O6" s="212"/>
      <c r="P6" s="50"/>
    </row>
    <row r="7" ht="24.95" customHeight="true" spans="1:16">
      <c r="A7" s="135" t="s">
        <v>78</v>
      </c>
      <c r="B7" s="136" t="s">
        <v>760</v>
      </c>
      <c r="C7" s="50">
        <f>MATCH("三、综合指挥体系",B$1:B$65529,)-MATCH("二、信息基础平台",B$1:B$65529,)-1</f>
        <v>5</v>
      </c>
      <c r="D7" s="50"/>
      <c r="E7" s="50"/>
      <c r="F7" s="50"/>
      <c r="G7" s="133"/>
      <c r="H7" s="90">
        <f>SUM(H22:H26)</f>
        <v>9875.88</v>
      </c>
      <c r="I7" s="90">
        <f t="shared" ref="I7:N7" si="2">SUM(I22:I26)</f>
        <v>5445.59</v>
      </c>
      <c r="J7" s="90">
        <f t="shared" si="2"/>
        <v>400</v>
      </c>
      <c r="K7" s="90">
        <f t="shared" si="2"/>
        <v>400</v>
      </c>
      <c r="L7" s="90">
        <f t="shared" si="2"/>
        <v>0</v>
      </c>
      <c r="M7" s="90">
        <f t="shared" si="2"/>
        <v>0</v>
      </c>
      <c r="N7" s="90">
        <f t="shared" si="2"/>
        <v>0</v>
      </c>
      <c r="O7" s="212"/>
      <c r="P7" s="50"/>
    </row>
    <row r="8" ht="24.95" customHeight="true" spans="1:16">
      <c r="A8" s="135" t="s">
        <v>80</v>
      </c>
      <c r="B8" s="136" t="s">
        <v>761</v>
      </c>
      <c r="C8" s="50">
        <f>MATCH("四、综合监管体系",B$1:B$65529,)-MATCH("三、综合指挥体系",B$1:B$65529,)-1</f>
        <v>5</v>
      </c>
      <c r="D8" s="50"/>
      <c r="E8" s="50"/>
      <c r="F8" s="50"/>
      <c r="G8" s="133"/>
      <c r="H8" s="90">
        <f>SUM(H28:H32)</f>
        <v>60887</v>
      </c>
      <c r="I8" s="90">
        <f t="shared" ref="I8:N8" si="3">SUM(I28:I32)</f>
        <v>36816</v>
      </c>
      <c r="J8" s="90">
        <f t="shared" si="3"/>
        <v>4900</v>
      </c>
      <c r="K8" s="90">
        <f t="shared" si="3"/>
        <v>4900</v>
      </c>
      <c r="L8" s="90">
        <f t="shared" si="3"/>
        <v>0</v>
      </c>
      <c r="M8" s="90">
        <f t="shared" si="3"/>
        <v>0</v>
      </c>
      <c r="N8" s="90">
        <f t="shared" si="3"/>
        <v>0</v>
      </c>
      <c r="O8" s="212"/>
      <c r="P8" s="50"/>
    </row>
    <row r="9" ht="24.95" customHeight="true" spans="1:16">
      <c r="A9" s="135" t="s">
        <v>120</v>
      </c>
      <c r="B9" s="136" t="s">
        <v>762</v>
      </c>
      <c r="C9" s="50">
        <f>MATCH("五、综合决策体系",B$1:B$65529,)-MATCH("四、综合监管体系",B$1:B$65529,)-1</f>
        <v>6</v>
      </c>
      <c r="D9" s="50"/>
      <c r="E9" s="50"/>
      <c r="F9" s="50"/>
      <c r="G9" s="133"/>
      <c r="H9" s="90">
        <f>SUM(H34:H39)</f>
        <v>4839.04</v>
      </c>
      <c r="I9" s="90">
        <f t="shared" ref="I9:N9" si="4">SUM(I34:I39)</f>
        <v>1398.93</v>
      </c>
      <c r="J9" s="90">
        <f t="shared" si="4"/>
        <v>593.54</v>
      </c>
      <c r="K9" s="90">
        <f t="shared" si="4"/>
        <v>593.54</v>
      </c>
      <c r="L9" s="90">
        <f t="shared" si="4"/>
        <v>0</v>
      </c>
      <c r="M9" s="90">
        <f t="shared" si="4"/>
        <v>0</v>
      </c>
      <c r="N9" s="90">
        <f t="shared" si="4"/>
        <v>0</v>
      </c>
      <c r="O9" s="212"/>
      <c r="P9" s="50"/>
    </row>
    <row r="10" ht="24.95" customHeight="true" spans="1:16">
      <c r="A10" s="135" t="s">
        <v>122</v>
      </c>
      <c r="B10" s="136" t="s">
        <v>763</v>
      </c>
      <c r="C10" s="50">
        <f>MATCH("六、智慧政务",B$1:B$65529,)-MATCH("五、综合决策体系",B$1:B$65529,)-1</f>
        <v>1</v>
      </c>
      <c r="D10" s="50"/>
      <c r="E10" s="50"/>
      <c r="F10" s="50"/>
      <c r="G10" s="133"/>
      <c r="H10" s="90">
        <f>SUM(H41)</f>
        <v>1000</v>
      </c>
      <c r="I10" s="90">
        <f t="shared" ref="I10:N10" si="5">SUM(I41)</f>
        <v>200</v>
      </c>
      <c r="J10" s="90">
        <f t="shared" si="5"/>
        <v>80</v>
      </c>
      <c r="K10" s="90">
        <f t="shared" si="5"/>
        <v>80</v>
      </c>
      <c r="L10" s="90">
        <f t="shared" si="5"/>
        <v>0</v>
      </c>
      <c r="M10" s="90">
        <f t="shared" si="5"/>
        <v>0</v>
      </c>
      <c r="N10" s="90">
        <f t="shared" si="5"/>
        <v>0</v>
      </c>
      <c r="O10" s="212"/>
      <c r="P10" s="50"/>
    </row>
    <row r="11" ht="24.95" customHeight="true" spans="1:16">
      <c r="A11" s="135" t="s">
        <v>124</v>
      </c>
      <c r="B11" s="136" t="s">
        <v>764</v>
      </c>
      <c r="C11" s="50">
        <f>MATCH("七、信息惠民",B$1:B$65529,)-MATCH("六、智慧政务",B$1:B$65529,)-1</f>
        <v>4</v>
      </c>
      <c r="D11" s="50"/>
      <c r="E11" s="50"/>
      <c r="F11" s="50"/>
      <c r="G11" s="133"/>
      <c r="H11" s="90">
        <f>SUM(H43:H46)</f>
        <v>4359.1</v>
      </c>
      <c r="I11" s="90">
        <f t="shared" ref="I11:N11" si="6">SUM(I43:I46)</f>
        <v>1105.84</v>
      </c>
      <c r="J11" s="90">
        <f t="shared" si="6"/>
        <v>320</v>
      </c>
      <c r="K11" s="90">
        <f t="shared" si="6"/>
        <v>320</v>
      </c>
      <c r="L11" s="90">
        <f t="shared" si="6"/>
        <v>0</v>
      </c>
      <c r="M11" s="90">
        <f t="shared" si="6"/>
        <v>0</v>
      </c>
      <c r="N11" s="90">
        <f t="shared" si="6"/>
        <v>0</v>
      </c>
      <c r="O11" s="212"/>
      <c r="P11" s="50"/>
    </row>
    <row r="12" ht="24.95" customHeight="true" spans="1:16">
      <c r="A12" s="135" t="s">
        <v>765</v>
      </c>
      <c r="B12" s="136" t="s">
        <v>766</v>
      </c>
      <c r="C12" s="50">
        <f>MATCH("八、信息化零星项目",B$1:B$65529,)-MATCH("七、信息惠民",B$1:B$65529,)-1</f>
        <v>3</v>
      </c>
      <c r="D12" s="50"/>
      <c r="E12" s="50"/>
      <c r="F12" s="50"/>
      <c r="G12" s="133"/>
      <c r="H12" s="90">
        <f>SUM(H48:H50)</f>
        <v>2176</v>
      </c>
      <c r="I12" s="90">
        <f t="shared" ref="I12:N12" si="7">SUM(I48:I50)</f>
        <v>579.8</v>
      </c>
      <c r="J12" s="90">
        <f t="shared" si="7"/>
        <v>250</v>
      </c>
      <c r="K12" s="90">
        <f t="shared" si="7"/>
        <v>250</v>
      </c>
      <c r="L12" s="90">
        <f t="shared" si="7"/>
        <v>0</v>
      </c>
      <c r="M12" s="90">
        <f t="shared" si="7"/>
        <v>0</v>
      </c>
      <c r="N12" s="90">
        <f t="shared" si="7"/>
        <v>0</v>
      </c>
      <c r="O12" s="212"/>
      <c r="P12" s="50"/>
    </row>
    <row r="13" ht="24.95" customHeight="true" spans="1:16">
      <c r="A13" s="135" t="s">
        <v>767</v>
      </c>
      <c r="B13" s="136" t="s">
        <v>768</v>
      </c>
      <c r="C13" s="50">
        <f>MATCH("九、结算项目",B$1:B$65529,)-MATCH("八、信息化零星项目",B$1:B$65529,)-1</f>
        <v>1</v>
      </c>
      <c r="D13" s="50"/>
      <c r="E13" s="50"/>
      <c r="F13" s="50"/>
      <c r="G13" s="133"/>
      <c r="H13" s="90">
        <f>H52</f>
        <v>775.9</v>
      </c>
      <c r="I13" s="90">
        <f t="shared" ref="I13:N13" si="8">I52</f>
        <v>113.08</v>
      </c>
      <c r="J13" s="90">
        <f t="shared" si="8"/>
        <v>201</v>
      </c>
      <c r="K13" s="90">
        <f t="shared" si="8"/>
        <v>201</v>
      </c>
      <c r="L13" s="90">
        <f t="shared" si="8"/>
        <v>0</v>
      </c>
      <c r="M13" s="90">
        <f t="shared" si="8"/>
        <v>0</v>
      </c>
      <c r="N13" s="90">
        <f t="shared" si="8"/>
        <v>0</v>
      </c>
      <c r="O13" s="212"/>
      <c r="P13" s="50"/>
    </row>
    <row r="14" ht="24.95" customHeight="true" spans="1:16">
      <c r="A14" s="135" t="s">
        <v>769</v>
      </c>
      <c r="B14" s="136" t="s">
        <v>770</v>
      </c>
      <c r="C14" s="50"/>
      <c r="D14" s="50"/>
      <c r="E14" s="50"/>
      <c r="F14" s="50"/>
      <c r="G14" s="133"/>
      <c r="H14" s="90">
        <f>SUM(H53)</f>
        <v>22339.68</v>
      </c>
      <c r="I14" s="90">
        <f t="shared" ref="I14:N14" si="9">SUM(I53)</f>
        <v>14618.22</v>
      </c>
      <c r="J14" s="90">
        <f t="shared" si="9"/>
        <v>1950</v>
      </c>
      <c r="K14" s="90">
        <f t="shared" si="9"/>
        <v>1950</v>
      </c>
      <c r="L14" s="90">
        <f t="shared" si="9"/>
        <v>0</v>
      </c>
      <c r="M14" s="90">
        <f t="shared" si="9"/>
        <v>0</v>
      </c>
      <c r="N14" s="90">
        <f t="shared" si="9"/>
        <v>0</v>
      </c>
      <c r="O14" s="212"/>
      <c r="P14" s="50"/>
    </row>
    <row r="15" ht="24.95" customHeight="true" spans="1:16">
      <c r="A15" s="13"/>
      <c r="B15" s="136" t="s">
        <v>82</v>
      </c>
      <c r="C15" s="50">
        <f>COUNTIF(C18:C53,"新建")</f>
        <v>1</v>
      </c>
      <c r="D15" s="50"/>
      <c r="E15" s="50"/>
      <c r="F15" s="50"/>
      <c r="G15" s="133"/>
      <c r="H15" s="90">
        <f>SUMIF($C$19:$C$54,"新建",H19:H54)</f>
        <v>1920</v>
      </c>
      <c r="I15" s="90">
        <f t="shared" ref="I15:N15" si="10">SUMIF($C$19:$C$54,"新建",I19:I54)</f>
        <v>0</v>
      </c>
      <c r="J15" s="90">
        <f t="shared" si="10"/>
        <v>300</v>
      </c>
      <c r="K15" s="90">
        <f t="shared" si="10"/>
        <v>300</v>
      </c>
      <c r="L15" s="90">
        <f t="shared" si="10"/>
        <v>0</v>
      </c>
      <c r="M15" s="90">
        <f t="shared" si="10"/>
        <v>0</v>
      </c>
      <c r="N15" s="90">
        <f t="shared" si="10"/>
        <v>0</v>
      </c>
      <c r="O15" s="212"/>
      <c r="P15" s="50"/>
    </row>
    <row r="16" ht="24.95" customHeight="true" spans="1:16">
      <c r="A16" s="13"/>
      <c r="B16" s="136" t="s">
        <v>83</v>
      </c>
      <c r="C16" s="50">
        <f>COUNTIF(C18:C53,"续建")</f>
        <v>17</v>
      </c>
      <c r="D16" s="50"/>
      <c r="E16" s="50"/>
      <c r="F16" s="50"/>
      <c r="G16" s="133"/>
      <c r="H16" s="90">
        <f>SUMIF($C$19:$C$54,"续建",H19:H54)</f>
        <v>114950.88</v>
      </c>
      <c r="I16" s="90">
        <f t="shared" ref="I16:N16" si="11">SUMIF($C$19:$C$54,"续建",I19:I54)</f>
        <v>44354.07</v>
      </c>
      <c r="J16" s="90">
        <f t="shared" si="11"/>
        <v>8597</v>
      </c>
      <c r="K16" s="90">
        <f t="shared" si="11"/>
        <v>8597</v>
      </c>
      <c r="L16" s="90">
        <f t="shared" si="11"/>
        <v>0</v>
      </c>
      <c r="M16" s="90">
        <f t="shared" si="11"/>
        <v>0</v>
      </c>
      <c r="N16" s="90">
        <f t="shared" si="11"/>
        <v>0</v>
      </c>
      <c r="O16" s="212"/>
      <c r="P16" s="50"/>
    </row>
    <row r="17" ht="24.95" customHeight="true" spans="1:16">
      <c r="A17" s="13"/>
      <c r="B17" s="136" t="s">
        <v>126</v>
      </c>
      <c r="C17" s="50">
        <f>COUNTIF(C18:C53,"竣工")</f>
        <v>9</v>
      </c>
      <c r="D17" s="50"/>
      <c r="E17" s="50"/>
      <c r="F17" s="50"/>
      <c r="G17" s="133"/>
      <c r="H17" s="90">
        <f>SUMIF($C$19:$C$54,"竣工",H19:H54)</f>
        <v>7964.04</v>
      </c>
      <c r="I17" s="90">
        <f t="shared" ref="I17:N17" si="12">SUMIF($C$19:$C$54,"竣工",I19:I54)</f>
        <v>5305.17</v>
      </c>
      <c r="J17" s="90">
        <f t="shared" si="12"/>
        <v>1097.54</v>
      </c>
      <c r="K17" s="90">
        <f t="shared" si="12"/>
        <v>1097.54</v>
      </c>
      <c r="L17" s="90">
        <f t="shared" si="12"/>
        <v>0</v>
      </c>
      <c r="M17" s="90">
        <f t="shared" si="12"/>
        <v>0</v>
      </c>
      <c r="N17" s="90">
        <f t="shared" si="12"/>
        <v>0</v>
      </c>
      <c r="O17" s="212"/>
      <c r="P17" s="50"/>
    </row>
    <row r="18" ht="24.95" customHeight="true" spans="1:16">
      <c r="A18" s="13"/>
      <c r="B18" s="137" t="s">
        <v>771</v>
      </c>
      <c r="C18" s="50"/>
      <c r="D18" s="50"/>
      <c r="E18" s="50"/>
      <c r="F18" s="50"/>
      <c r="G18" s="133"/>
      <c r="H18" s="90">
        <f t="shared" ref="H18:K18" si="13">SUM(H19:H20)</f>
        <v>40922</v>
      </c>
      <c r="I18" s="90">
        <f t="shared" si="13"/>
        <v>4000</v>
      </c>
      <c r="J18" s="90">
        <f t="shared" si="13"/>
        <v>3250</v>
      </c>
      <c r="K18" s="90">
        <f t="shared" si="13"/>
        <v>3250</v>
      </c>
      <c r="L18" s="90"/>
      <c r="M18" s="90"/>
      <c r="N18" s="90"/>
      <c r="O18" s="212"/>
      <c r="P18" s="50"/>
    </row>
    <row r="19" ht="60" customHeight="true" spans="1:16">
      <c r="A19" s="13">
        <v>1</v>
      </c>
      <c r="B19" s="138" t="s">
        <v>772</v>
      </c>
      <c r="C19" s="139" t="s">
        <v>83</v>
      </c>
      <c r="D19" s="139" t="s">
        <v>773</v>
      </c>
      <c r="E19" s="139" t="s">
        <v>774</v>
      </c>
      <c r="F19" s="139" t="s">
        <v>271</v>
      </c>
      <c r="G19" s="165" t="s">
        <v>775</v>
      </c>
      <c r="H19" s="166">
        <v>32922</v>
      </c>
      <c r="I19" s="166">
        <v>3000</v>
      </c>
      <c r="J19" s="196">
        <v>2500</v>
      </c>
      <c r="K19" s="196">
        <v>2500</v>
      </c>
      <c r="L19" s="166"/>
      <c r="M19" s="166"/>
      <c r="N19" s="166"/>
      <c r="O19" s="139" t="s">
        <v>776</v>
      </c>
      <c r="P19" s="139" t="s">
        <v>777</v>
      </c>
    </row>
    <row r="20" ht="99.95" customHeight="true" spans="1:16">
      <c r="A20" s="13">
        <v>2</v>
      </c>
      <c r="B20" s="140" t="s">
        <v>778</v>
      </c>
      <c r="C20" s="139" t="s">
        <v>83</v>
      </c>
      <c r="D20" s="139" t="s">
        <v>773</v>
      </c>
      <c r="E20" s="139" t="s">
        <v>774</v>
      </c>
      <c r="F20" s="139" t="s">
        <v>271</v>
      </c>
      <c r="G20" s="165" t="s">
        <v>779</v>
      </c>
      <c r="H20" s="166">
        <v>8000</v>
      </c>
      <c r="I20" s="166">
        <v>1000</v>
      </c>
      <c r="J20" s="196">
        <v>750</v>
      </c>
      <c r="K20" s="196">
        <v>750</v>
      </c>
      <c r="L20" s="166"/>
      <c r="M20" s="166"/>
      <c r="N20" s="166"/>
      <c r="O20" s="139" t="s">
        <v>780</v>
      </c>
      <c r="P20" s="139" t="s">
        <v>781</v>
      </c>
    </row>
    <row r="21" ht="24.95" customHeight="true" spans="1:16">
      <c r="A21" s="13"/>
      <c r="B21" s="137" t="s">
        <v>782</v>
      </c>
      <c r="C21" s="50"/>
      <c r="D21" s="50"/>
      <c r="E21" s="50"/>
      <c r="F21" s="50"/>
      <c r="G21" s="167"/>
      <c r="H21" s="90">
        <f t="shared" ref="H21:K21" si="14">SUM(H22:H26)</f>
        <v>9875.88</v>
      </c>
      <c r="I21" s="90">
        <f t="shared" si="14"/>
        <v>5445.59</v>
      </c>
      <c r="J21" s="90">
        <f t="shared" si="14"/>
        <v>400</v>
      </c>
      <c r="K21" s="90">
        <f t="shared" si="14"/>
        <v>400</v>
      </c>
      <c r="L21" s="90"/>
      <c r="M21" s="90"/>
      <c r="N21" s="90"/>
      <c r="O21" s="50"/>
      <c r="P21" s="126"/>
    </row>
    <row r="22" ht="60" customHeight="true" spans="1:16">
      <c r="A22" s="13">
        <v>3</v>
      </c>
      <c r="B22" s="140" t="s">
        <v>783</v>
      </c>
      <c r="C22" s="139" t="s">
        <v>83</v>
      </c>
      <c r="D22" s="139" t="s">
        <v>773</v>
      </c>
      <c r="E22" s="139" t="s">
        <v>774</v>
      </c>
      <c r="F22" s="139" t="s">
        <v>271</v>
      </c>
      <c r="G22" s="165" t="s">
        <v>784</v>
      </c>
      <c r="H22" s="166">
        <v>220</v>
      </c>
      <c r="I22" s="166">
        <v>50</v>
      </c>
      <c r="J22" s="166">
        <v>50</v>
      </c>
      <c r="K22" s="166">
        <v>50</v>
      </c>
      <c r="L22" s="166"/>
      <c r="M22" s="166"/>
      <c r="N22" s="166"/>
      <c r="O22" s="139" t="s">
        <v>170</v>
      </c>
      <c r="P22" s="139" t="s">
        <v>785</v>
      </c>
    </row>
    <row r="23" ht="60" customHeight="true" spans="1:16">
      <c r="A23" s="13">
        <v>4</v>
      </c>
      <c r="B23" s="94" t="s">
        <v>786</v>
      </c>
      <c r="C23" s="139" t="s">
        <v>83</v>
      </c>
      <c r="D23" s="139" t="s">
        <v>773</v>
      </c>
      <c r="E23" s="15" t="s">
        <v>787</v>
      </c>
      <c r="F23" s="139" t="s">
        <v>271</v>
      </c>
      <c r="G23" s="98" t="s">
        <v>788</v>
      </c>
      <c r="H23" s="168">
        <v>1465.29</v>
      </c>
      <c r="I23" s="168">
        <v>100</v>
      </c>
      <c r="J23" s="168">
        <v>100</v>
      </c>
      <c r="K23" s="168">
        <v>100</v>
      </c>
      <c r="L23" s="168"/>
      <c r="M23" s="168"/>
      <c r="N23" s="168"/>
      <c r="O23" s="15" t="s">
        <v>170</v>
      </c>
      <c r="P23" s="15" t="s">
        <v>789</v>
      </c>
    </row>
    <row r="24" ht="60" customHeight="true" spans="1:16">
      <c r="A24" s="15">
        <v>5</v>
      </c>
      <c r="B24" s="94" t="s">
        <v>790</v>
      </c>
      <c r="C24" s="139" t="s">
        <v>83</v>
      </c>
      <c r="D24" s="139" t="s">
        <v>773</v>
      </c>
      <c r="E24" s="15" t="s">
        <v>787</v>
      </c>
      <c r="F24" s="139" t="s">
        <v>271</v>
      </c>
      <c r="G24" s="98" t="s">
        <v>791</v>
      </c>
      <c r="H24" s="168">
        <v>354.89</v>
      </c>
      <c r="I24" s="168">
        <v>50</v>
      </c>
      <c r="J24" s="168">
        <v>50</v>
      </c>
      <c r="K24" s="168">
        <v>50</v>
      </c>
      <c r="L24" s="168"/>
      <c r="M24" s="168"/>
      <c r="N24" s="168"/>
      <c r="O24" s="15" t="s">
        <v>170</v>
      </c>
      <c r="P24" s="15" t="s">
        <v>792</v>
      </c>
    </row>
    <row r="25" ht="60" customHeight="true" spans="1:16">
      <c r="A25" s="13">
        <v>6</v>
      </c>
      <c r="B25" s="141" t="s">
        <v>793</v>
      </c>
      <c r="C25" s="142" t="s">
        <v>83</v>
      </c>
      <c r="D25" s="142" t="s">
        <v>291</v>
      </c>
      <c r="E25" s="142" t="s">
        <v>794</v>
      </c>
      <c r="F25" s="142" t="s">
        <v>271</v>
      </c>
      <c r="G25" s="169" t="s">
        <v>795</v>
      </c>
      <c r="H25" s="170">
        <v>7300</v>
      </c>
      <c r="I25" s="170">
        <v>4986.82</v>
      </c>
      <c r="J25" s="197">
        <v>100</v>
      </c>
      <c r="K25" s="29">
        <v>100</v>
      </c>
      <c r="L25" s="170"/>
      <c r="M25" s="170"/>
      <c r="N25" s="170"/>
      <c r="O25" s="142" t="s">
        <v>238</v>
      </c>
      <c r="P25" s="142" t="s">
        <v>796</v>
      </c>
    </row>
    <row r="26" ht="60" customHeight="true" spans="1:16">
      <c r="A26" s="13">
        <v>7</v>
      </c>
      <c r="B26" s="138" t="s">
        <v>797</v>
      </c>
      <c r="C26" s="139" t="s">
        <v>83</v>
      </c>
      <c r="D26" s="139" t="s">
        <v>773</v>
      </c>
      <c r="E26" s="139" t="s">
        <v>774</v>
      </c>
      <c r="F26" s="139" t="s">
        <v>271</v>
      </c>
      <c r="G26" s="165" t="s">
        <v>798</v>
      </c>
      <c r="H26" s="166">
        <v>535.7</v>
      </c>
      <c r="I26" s="166">
        <v>258.77</v>
      </c>
      <c r="J26" s="166">
        <v>100</v>
      </c>
      <c r="K26" s="166">
        <v>100</v>
      </c>
      <c r="L26" s="166"/>
      <c r="M26" s="166"/>
      <c r="N26" s="166"/>
      <c r="O26" s="139" t="s">
        <v>112</v>
      </c>
      <c r="P26" s="139" t="s">
        <v>799</v>
      </c>
    </row>
    <row r="27" ht="24.95" customHeight="true" spans="1:16">
      <c r="A27" s="13"/>
      <c r="B27" s="137" t="s">
        <v>800</v>
      </c>
      <c r="C27" s="50"/>
      <c r="D27" s="50"/>
      <c r="E27" s="50"/>
      <c r="F27" s="50"/>
      <c r="G27" s="167"/>
      <c r="H27" s="90">
        <f>SUM(H28:H32)</f>
        <v>60887</v>
      </c>
      <c r="I27" s="90">
        <f>SUM(I28:I32)</f>
        <v>36816</v>
      </c>
      <c r="J27" s="90">
        <f>SUM(J28:J32)</f>
        <v>4900</v>
      </c>
      <c r="K27" s="90">
        <f>SUM(K28:K32)</f>
        <v>4900</v>
      </c>
      <c r="L27" s="90"/>
      <c r="M27" s="90"/>
      <c r="N27" s="90"/>
      <c r="O27" s="50"/>
      <c r="P27" s="126"/>
    </row>
    <row r="28" ht="60" customHeight="true" spans="1:16">
      <c r="A28" s="13">
        <v>8</v>
      </c>
      <c r="B28" s="58" t="s">
        <v>801</v>
      </c>
      <c r="C28" s="15" t="s">
        <v>83</v>
      </c>
      <c r="D28" s="143" t="s">
        <v>802</v>
      </c>
      <c r="E28" s="143" t="s">
        <v>803</v>
      </c>
      <c r="F28" s="15" t="s">
        <v>271</v>
      </c>
      <c r="G28" s="98" t="s">
        <v>804</v>
      </c>
      <c r="H28" s="171">
        <v>41252</v>
      </c>
      <c r="I28" s="198">
        <v>30686</v>
      </c>
      <c r="J28" s="199">
        <v>1617</v>
      </c>
      <c r="K28" s="198">
        <v>1617</v>
      </c>
      <c r="L28" s="168"/>
      <c r="M28" s="168"/>
      <c r="N28" s="199"/>
      <c r="O28" s="15" t="s">
        <v>701</v>
      </c>
      <c r="P28" s="15" t="s">
        <v>789</v>
      </c>
    </row>
    <row r="29" ht="90" customHeight="true" spans="1:16">
      <c r="A29" s="17">
        <v>9</v>
      </c>
      <c r="B29" s="144" t="s">
        <v>805</v>
      </c>
      <c r="C29" s="143" t="s">
        <v>83</v>
      </c>
      <c r="D29" s="143" t="s">
        <v>802</v>
      </c>
      <c r="E29" s="143" t="s">
        <v>803</v>
      </c>
      <c r="F29" s="143" t="s">
        <v>271</v>
      </c>
      <c r="G29" s="172" t="s">
        <v>806</v>
      </c>
      <c r="H29" s="173">
        <v>1500</v>
      </c>
      <c r="I29" s="173">
        <v>100</v>
      </c>
      <c r="J29" s="178">
        <v>100</v>
      </c>
      <c r="K29" s="178">
        <v>100</v>
      </c>
      <c r="L29" s="200"/>
      <c r="M29" s="200"/>
      <c r="N29" s="200"/>
      <c r="O29" s="142" t="s">
        <v>112</v>
      </c>
      <c r="P29" s="146" t="s">
        <v>792</v>
      </c>
    </row>
    <row r="30" ht="60" customHeight="true" spans="1:16">
      <c r="A30" s="17">
        <v>10</v>
      </c>
      <c r="B30" s="144" t="s">
        <v>807</v>
      </c>
      <c r="C30" s="143" t="s">
        <v>83</v>
      </c>
      <c r="D30" s="143" t="s">
        <v>802</v>
      </c>
      <c r="E30" s="143" t="s">
        <v>803</v>
      </c>
      <c r="F30" s="143" t="s">
        <v>271</v>
      </c>
      <c r="G30" s="172" t="s">
        <v>808</v>
      </c>
      <c r="H30" s="173">
        <v>13200</v>
      </c>
      <c r="I30" s="173">
        <v>2750</v>
      </c>
      <c r="J30" s="173">
        <v>2700</v>
      </c>
      <c r="K30" s="173">
        <v>2700</v>
      </c>
      <c r="L30" s="173"/>
      <c r="M30" s="173"/>
      <c r="N30" s="173"/>
      <c r="O30" s="143" t="s">
        <v>780</v>
      </c>
      <c r="P30" s="143" t="s">
        <v>809</v>
      </c>
    </row>
    <row r="31" ht="60" customHeight="true" spans="1:16">
      <c r="A31" s="17">
        <v>11</v>
      </c>
      <c r="B31" s="141" t="s">
        <v>810</v>
      </c>
      <c r="C31" s="142" t="s">
        <v>83</v>
      </c>
      <c r="D31" s="142" t="s">
        <v>469</v>
      </c>
      <c r="E31" s="142" t="s">
        <v>811</v>
      </c>
      <c r="F31" s="142" t="s">
        <v>271</v>
      </c>
      <c r="G31" s="169" t="s">
        <v>812</v>
      </c>
      <c r="H31" s="174">
        <v>1552</v>
      </c>
      <c r="I31" s="201">
        <v>280</v>
      </c>
      <c r="J31" s="178">
        <v>100</v>
      </c>
      <c r="K31" s="178">
        <v>100</v>
      </c>
      <c r="L31" s="201"/>
      <c r="M31" s="201"/>
      <c r="N31" s="201"/>
      <c r="O31" s="155" t="s">
        <v>97</v>
      </c>
      <c r="P31" s="146" t="s">
        <v>792</v>
      </c>
    </row>
    <row r="32" ht="60" customHeight="true" spans="1:16">
      <c r="A32" s="17">
        <v>12</v>
      </c>
      <c r="B32" s="58" t="s">
        <v>813</v>
      </c>
      <c r="C32" s="143" t="s">
        <v>126</v>
      </c>
      <c r="D32" s="143" t="s">
        <v>802</v>
      </c>
      <c r="E32" s="143" t="s">
        <v>803</v>
      </c>
      <c r="F32" s="15" t="s">
        <v>271</v>
      </c>
      <c r="G32" s="98" t="s">
        <v>814</v>
      </c>
      <c r="H32" s="171">
        <v>3383</v>
      </c>
      <c r="I32" s="198">
        <v>3000</v>
      </c>
      <c r="J32" s="199">
        <v>383</v>
      </c>
      <c r="K32" s="198">
        <v>383</v>
      </c>
      <c r="L32" s="168"/>
      <c r="M32" s="168"/>
      <c r="N32" s="168"/>
      <c r="O32" s="15" t="s">
        <v>205</v>
      </c>
      <c r="P32" s="15" t="s">
        <v>815</v>
      </c>
    </row>
    <row r="33" ht="24.95" customHeight="true" spans="1:16">
      <c r="A33" s="13"/>
      <c r="B33" s="137" t="s">
        <v>816</v>
      </c>
      <c r="C33" s="50"/>
      <c r="D33" s="50"/>
      <c r="E33" s="50"/>
      <c r="F33" s="50"/>
      <c r="G33" s="167"/>
      <c r="H33" s="90">
        <f>SUM(H34:H39)</f>
        <v>4839.04</v>
      </c>
      <c r="I33" s="90">
        <f>SUM(I34:I39)</f>
        <v>1398.93</v>
      </c>
      <c r="J33" s="90">
        <f>SUM(J34:J39)</f>
        <v>593.54</v>
      </c>
      <c r="K33" s="90">
        <f>SUM(K34:K39)</f>
        <v>593.54</v>
      </c>
      <c r="L33" s="90"/>
      <c r="M33" s="90"/>
      <c r="N33" s="90"/>
      <c r="O33" s="191"/>
      <c r="P33" s="126"/>
    </row>
    <row r="34" ht="60" customHeight="true" spans="1:16">
      <c r="A34" s="17">
        <v>13</v>
      </c>
      <c r="B34" s="144" t="s">
        <v>817</v>
      </c>
      <c r="C34" s="143" t="s">
        <v>82</v>
      </c>
      <c r="D34" s="143" t="s">
        <v>818</v>
      </c>
      <c r="E34" s="143" t="s">
        <v>819</v>
      </c>
      <c r="F34" s="143" t="s">
        <v>271</v>
      </c>
      <c r="G34" s="172" t="s">
        <v>820</v>
      </c>
      <c r="H34" s="173">
        <v>1920</v>
      </c>
      <c r="I34" s="173"/>
      <c r="J34" s="178">
        <v>300</v>
      </c>
      <c r="K34" s="170">
        <v>300</v>
      </c>
      <c r="L34" s="200"/>
      <c r="M34" s="200"/>
      <c r="N34" s="173"/>
      <c r="O34" s="142" t="s">
        <v>90</v>
      </c>
      <c r="P34" s="142" t="s">
        <v>792</v>
      </c>
    </row>
    <row r="35" ht="80.1" customHeight="true" spans="1:16">
      <c r="A35" s="17">
        <v>14</v>
      </c>
      <c r="B35" s="144" t="s">
        <v>821</v>
      </c>
      <c r="C35" s="143" t="s">
        <v>83</v>
      </c>
      <c r="D35" s="143" t="s">
        <v>822</v>
      </c>
      <c r="E35" s="143" t="s">
        <v>823</v>
      </c>
      <c r="F35" s="143" t="s">
        <v>271</v>
      </c>
      <c r="G35" s="172" t="s">
        <v>824</v>
      </c>
      <c r="H35" s="173">
        <v>1200</v>
      </c>
      <c r="I35" s="173">
        <v>161.05</v>
      </c>
      <c r="J35" s="178">
        <v>50</v>
      </c>
      <c r="K35" s="170">
        <v>50</v>
      </c>
      <c r="L35" s="200"/>
      <c r="M35" s="200"/>
      <c r="N35" s="173"/>
      <c r="O35" s="142" t="s">
        <v>214</v>
      </c>
      <c r="P35" s="142" t="s">
        <v>792</v>
      </c>
    </row>
    <row r="36" ht="60" customHeight="true" spans="1:16">
      <c r="A36" s="17">
        <v>15</v>
      </c>
      <c r="B36" s="145" t="s">
        <v>825</v>
      </c>
      <c r="C36" s="146" t="s">
        <v>126</v>
      </c>
      <c r="D36" s="146" t="s">
        <v>245</v>
      </c>
      <c r="E36" s="146" t="s">
        <v>826</v>
      </c>
      <c r="F36" s="146" t="s">
        <v>271</v>
      </c>
      <c r="G36" s="175" t="s">
        <v>827</v>
      </c>
      <c r="H36" s="29">
        <v>721</v>
      </c>
      <c r="I36" s="173">
        <v>532</v>
      </c>
      <c r="J36" s="178">
        <v>100</v>
      </c>
      <c r="K36" s="170">
        <v>100</v>
      </c>
      <c r="L36" s="200"/>
      <c r="M36" s="200"/>
      <c r="N36" s="173"/>
      <c r="O36" s="146" t="s">
        <v>576</v>
      </c>
      <c r="P36" s="146" t="s">
        <v>815</v>
      </c>
    </row>
    <row r="37" ht="80.1" customHeight="true" spans="1:16">
      <c r="A37" s="17">
        <v>16</v>
      </c>
      <c r="B37" s="147" t="s">
        <v>828</v>
      </c>
      <c r="C37" s="148" t="s">
        <v>126</v>
      </c>
      <c r="D37" s="146" t="s">
        <v>245</v>
      </c>
      <c r="E37" s="176" t="s">
        <v>826</v>
      </c>
      <c r="F37" s="148" t="s">
        <v>271</v>
      </c>
      <c r="G37" s="177" t="s">
        <v>829</v>
      </c>
      <c r="H37" s="178">
        <v>328.54</v>
      </c>
      <c r="I37" s="178">
        <v>285</v>
      </c>
      <c r="J37" s="178">
        <v>43.54</v>
      </c>
      <c r="K37" s="170">
        <v>43.54</v>
      </c>
      <c r="L37" s="200"/>
      <c r="M37" s="200"/>
      <c r="N37" s="173"/>
      <c r="O37" s="142" t="s">
        <v>576</v>
      </c>
      <c r="P37" s="146" t="s">
        <v>815</v>
      </c>
    </row>
    <row r="38" ht="60" customHeight="true" spans="1:16">
      <c r="A38" s="17">
        <v>17</v>
      </c>
      <c r="B38" s="149" t="s">
        <v>830</v>
      </c>
      <c r="C38" s="148" t="s">
        <v>126</v>
      </c>
      <c r="D38" s="142" t="s">
        <v>831</v>
      </c>
      <c r="E38" s="142" t="s">
        <v>832</v>
      </c>
      <c r="F38" s="142" t="s">
        <v>271</v>
      </c>
      <c r="G38" s="169" t="s">
        <v>833</v>
      </c>
      <c r="H38" s="178">
        <v>255.32</v>
      </c>
      <c r="I38" s="202">
        <v>167.68</v>
      </c>
      <c r="J38" s="203">
        <v>50</v>
      </c>
      <c r="K38" s="204">
        <v>50</v>
      </c>
      <c r="L38" s="201"/>
      <c r="M38" s="201"/>
      <c r="N38" s="201"/>
      <c r="O38" s="213" t="s">
        <v>576</v>
      </c>
      <c r="P38" s="146" t="s">
        <v>815</v>
      </c>
    </row>
    <row r="39" ht="90" customHeight="true" spans="1:16">
      <c r="A39" s="17">
        <v>18</v>
      </c>
      <c r="B39" s="150" t="s">
        <v>834</v>
      </c>
      <c r="C39" s="151" t="s">
        <v>126</v>
      </c>
      <c r="D39" s="152" t="s">
        <v>835</v>
      </c>
      <c r="E39" s="156" t="s">
        <v>836</v>
      </c>
      <c r="F39" s="152" t="s">
        <v>271</v>
      </c>
      <c r="G39" s="179" t="s">
        <v>837</v>
      </c>
      <c r="H39" s="180">
        <v>414.18</v>
      </c>
      <c r="I39" s="180">
        <v>253.2</v>
      </c>
      <c r="J39" s="180">
        <v>50</v>
      </c>
      <c r="K39" s="180">
        <v>50</v>
      </c>
      <c r="L39" s="180"/>
      <c r="M39" s="180"/>
      <c r="N39" s="180"/>
      <c r="O39" s="152" t="s">
        <v>214</v>
      </c>
      <c r="P39" s="152" t="s">
        <v>815</v>
      </c>
    </row>
    <row r="40" ht="24.95" customHeight="true" spans="1:16">
      <c r="A40" s="13"/>
      <c r="B40" s="137" t="s">
        <v>838</v>
      </c>
      <c r="C40" s="50"/>
      <c r="D40" s="50"/>
      <c r="E40" s="50"/>
      <c r="F40" s="50"/>
      <c r="G40" s="167"/>
      <c r="H40" s="90">
        <f t="shared" ref="H40:K40" si="15">SUM(H41)</f>
        <v>1000</v>
      </c>
      <c r="I40" s="90">
        <f t="shared" si="15"/>
        <v>200</v>
      </c>
      <c r="J40" s="90">
        <f t="shared" si="15"/>
        <v>80</v>
      </c>
      <c r="K40" s="90">
        <f t="shared" si="15"/>
        <v>80</v>
      </c>
      <c r="L40" s="90"/>
      <c r="M40" s="90"/>
      <c r="N40" s="90"/>
      <c r="O40" s="50"/>
      <c r="P40" s="126"/>
    </row>
    <row r="41" ht="60" customHeight="true" spans="1:16">
      <c r="A41" s="13">
        <v>19</v>
      </c>
      <c r="B41" s="153" t="s">
        <v>839</v>
      </c>
      <c r="C41" s="154" t="s">
        <v>83</v>
      </c>
      <c r="D41" s="154" t="s">
        <v>464</v>
      </c>
      <c r="E41" s="154" t="s">
        <v>840</v>
      </c>
      <c r="F41" s="181" t="s">
        <v>271</v>
      </c>
      <c r="G41" s="182" t="s">
        <v>841</v>
      </c>
      <c r="H41" s="183">
        <v>1000</v>
      </c>
      <c r="I41" s="170">
        <v>200</v>
      </c>
      <c r="J41" s="170">
        <v>80</v>
      </c>
      <c r="K41" s="173">
        <v>80</v>
      </c>
      <c r="L41" s="205"/>
      <c r="M41" s="205"/>
      <c r="N41" s="205"/>
      <c r="O41" s="214" t="s">
        <v>97</v>
      </c>
      <c r="P41" s="181" t="s">
        <v>789</v>
      </c>
    </row>
    <row r="42" ht="24.95" customHeight="true" spans="1:16">
      <c r="A42" s="13"/>
      <c r="B42" s="137" t="s">
        <v>842</v>
      </c>
      <c r="C42" s="50"/>
      <c r="D42" s="50"/>
      <c r="E42" s="50"/>
      <c r="F42" s="50"/>
      <c r="G42" s="167"/>
      <c r="H42" s="90">
        <f>SUM(H43:H46)</f>
        <v>4359.1</v>
      </c>
      <c r="I42" s="90">
        <f>SUM(I43:I46)</f>
        <v>1105.84</v>
      </c>
      <c r="J42" s="90">
        <f>SUM(J43:J46)</f>
        <v>320</v>
      </c>
      <c r="K42" s="90">
        <f>SUM(K43:K46)</f>
        <v>320</v>
      </c>
      <c r="L42" s="90"/>
      <c r="M42" s="90"/>
      <c r="N42" s="90"/>
      <c r="O42" s="50"/>
      <c r="P42" s="126"/>
    </row>
    <row r="43" ht="60" customHeight="true" spans="1:16">
      <c r="A43" s="13">
        <v>20</v>
      </c>
      <c r="B43" s="149" t="s">
        <v>843</v>
      </c>
      <c r="C43" s="155" t="s">
        <v>83</v>
      </c>
      <c r="D43" s="143" t="s">
        <v>291</v>
      </c>
      <c r="E43" s="143" t="s">
        <v>794</v>
      </c>
      <c r="F43" s="143" t="s">
        <v>271</v>
      </c>
      <c r="G43" s="172" t="s">
        <v>844</v>
      </c>
      <c r="H43" s="178">
        <v>2449</v>
      </c>
      <c r="I43" s="178">
        <v>280</v>
      </c>
      <c r="J43" s="178">
        <v>100</v>
      </c>
      <c r="K43" s="178">
        <v>100</v>
      </c>
      <c r="L43" s="201"/>
      <c r="M43" s="201"/>
      <c r="N43" s="201"/>
      <c r="O43" s="213" t="s">
        <v>97</v>
      </c>
      <c r="P43" s="142" t="s">
        <v>789</v>
      </c>
    </row>
    <row r="44" ht="60" customHeight="true" spans="1:16">
      <c r="A44" s="13">
        <v>21</v>
      </c>
      <c r="B44" s="141" t="s">
        <v>845</v>
      </c>
      <c r="C44" s="143" t="s">
        <v>83</v>
      </c>
      <c r="D44" s="143" t="s">
        <v>846</v>
      </c>
      <c r="E44" s="143" t="s">
        <v>847</v>
      </c>
      <c r="F44" s="143" t="s">
        <v>271</v>
      </c>
      <c r="G44" s="169" t="s">
        <v>848</v>
      </c>
      <c r="H44" s="174">
        <v>750</v>
      </c>
      <c r="I44" s="201">
        <v>171.63</v>
      </c>
      <c r="J44" s="170">
        <v>50</v>
      </c>
      <c r="K44" s="173">
        <v>50</v>
      </c>
      <c r="L44" s="201"/>
      <c r="M44" s="201"/>
      <c r="N44" s="201"/>
      <c r="O44" s="155" t="s">
        <v>97</v>
      </c>
      <c r="P44" s="142" t="s">
        <v>792</v>
      </c>
    </row>
    <row r="45" ht="99.95" customHeight="true" spans="1:16">
      <c r="A45" s="13">
        <v>22</v>
      </c>
      <c r="B45" s="138" t="s">
        <v>849</v>
      </c>
      <c r="C45" s="151" t="s">
        <v>126</v>
      </c>
      <c r="D45" s="156" t="s">
        <v>850</v>
      </c>
      <c r="E45" s="156" t="s">
        <v>851</v>
      </c>
      <c r="F45" s="146" t="s">
        <v>271</v>
      </c>
      <c r="G45" s="184" t="s">
        <v>852</v>
      </c>
      <c r="H45" s="185">
        <v>173</v>
      </c>
      <c r="I45" s="178">
        <v>74.67</v>
      </c>
      <c r="J45" s="178">
        <v>50</v>
      </c>
      <c r="K45" s="178">
        <v>50</v>
      </c>
      <c r="L45" s="185"/>
      <c r="M45" s="185"/>
      <c r="N45" s="185"/>
      <c r="O45" s="215" t="s">
        <v>214</v>
      </c>
      <c r="P45" s="216" t="s">
        <v>815</v>
      </c>
    </row>
    <row r="46" ht="99.95" customHeight="true" spans="1:16">
      <c r="A46" s="13">
        <v>23</v>
      </c>
      <c r="B46" s="144" t="s">
        <v>853</v>
      </c>
      <c r="C46" s="15" t="s">
        <v>126</v>
      </c>
      <c r="D46" s="143" t="s">
        <v>854</v>
      </c>
      <c r="E46" s="143" t="s">
        <v>855</v>
      </c>
      <c r="F46" s="143" t="s">
        <v>271</v>
      </c>
      <c r="G46" s="172" t="s">
        <v>856</v>
      </c>
      <c r="H46" s="173">
        <v>987.1</v>
      </c>
      <c r="I46" s="206">
        <v>579.54</v>
      </c>
      <c r="J46" s="203">
        <v>120</v>
      </c>
      <c r="K46" s="204">
        <v>120</v>
      </c>
      <c r="L46" s="200"/>
      <c r="M46" s="200"/>
      <c r="N46" s="200"/>
      <c r="O46" s="142" t="s">
        <v>576</v>
      </c>
      <c r="P46" s="142" t="s">
        <v>815</v>
      </c>
    </row>
    <row r="47" ht="24.95" customHeight="true" spans="1:16">
      <c r="A47" s="13"/>
      <c r="B47" s="137" t="s">
        <v>857</v>
      </c>
      <c r="C47" s="50"/>
      <c r="D47" s="50"/>
      <c r="E47" s="50"/>
      <c r="F47" s="50"/>
      <c r="G47" s="167"/>
      <c r="H47" s="90">
        <f>SUM(H48:H50)</f>
        <v>2176</v>
      </c>
      <c r="I47" s="90">
        <f>SUM(I48:I50)</f>
        <v>579.8</v>
      </c>
      <c r="J47" s="90">
        <f>SUM(J48:J50)</f>
        <v>250</v>
      </c>
      <c r="K47" s="90">
        <f>SUM(K48:K50)</f>
        <v>250</v>
      </c>
      <c r="L47" s="90"/>
      <c r="M47" s="90"/>
      <c r="N47" s="90"/>
      <c r="O47" s="50"/>
      <c r="P47" s="126"/>
    </row>
    <row r="48" ht="60" customHeight="true" spans="1:16">
      <c r="A48" s="13">
        <v>24</v>
      </c>
      <c r="B48" s="94" t="s">
        <v>858</v>
      </c>
      <c r="C48" s="15" t="s">
        <v>83</v>
      </c>
      <c r="D48" s="15" t="s">
        <v>859</v>
      </c>
      <c r="E48" s="15" t="s">
        <v>860</v>
      </c>
      <c r="F48" s="139" t="s">
        <v>271</v>
      </c>
      <c r="G48" s="98" t="s">
        <v>861</v>
      </c>
      <c r="H48" s="168">
        <v>800</v>
      </c>
      <c r="I48" s="168">
        <v>200</v>
      </c>
      <c r="J48" s="168">
        <v>100</v>
      </c>
      <c r="K48" s="168">
        <v>100</v>
      </c>
      <c r="L48" s="168"/>
      <c r="M48" s="168"/>
      <c r="N48" s="168"/>
      <c r="O48" s="15" t="s">
        <v>170</v>
      </c>
      <c r="P48" s="15" t="s">
        <v>789</v>
      </c>
    </row>
    <row r="49" ht="69.95" customHeight="true" spans="1:16">
      <c r="A49" s="13">
        <v>25</v>
      </c>
      <c r="B49" s="157" t="s">
        <v>862</v>
      </c>
      <c r="C49" s="15" t="s">
        <v>83</v>
      </c>
      <c r="D49" s="60" t="s">
        <v>773</v>
      </c>
      <c r="E49" s="60" t="s">
        <v>774</v>
      </c>
      <c r="F49" s="60" t="s">
        <v>271</v>
      </c>
      <c r="G49" s="186" t="s">
        <v>863</v>
      </c>
      <c r="H49" s="166">
        <v>450</v>
      </c>
      <c r="I49" s="166">
        <v>79.8</v>
      </c>
      <c r="J49" s="166">
        <v>50</v>
      </c>
      <c r="K49" s="166">
        <v>50</v>
      </c>
      <c r="L49" s="207"/>
      <c r="M49" s="207"/>
      <c r="N49" s="207"/>
      <c r="O49" s="60" t="s">
        <v>112</v>
      </c>
      <c r="P49" s="60" t="s">
        <v>792</v>
      </c>
    </row>
    <row r="50" ht="90" customHeight="true" spans="1:16">
      <c r="A50" s="13">
        <v>26</v>
      </c>
      <c r="B50" s="72" t="s">
        <v>864</v>
      </c>
      <c r="C50" s="60" t="s">
        <v>126</v>
      </c>
      <c r="D50" s="60" t="s">
        <v>773</v>
      </c>
      <c r="E50" s="60" t="s">
        <v>774</v>
      </c>
      <c r="F50" s="60" t="s">
        <v>271</v>
      </c>
      <c r="G50" s="107" t="s">
        <v>865</v>
      </c>
      <c r="H50" s="166">
        <v>926</v>
      </c>
      <c r="I50" s="166">
        <v>300</v>
      </c>
      <c r="J50" s="166">
        <v>100</v>
      </c>
      <c r="K50" s="166">
        <v>100</v>
      </c>
      <c r="L50" s="207"/>
      <c r="M50" s="207"/>
      <c r="N50" s="207"/>
      <c r="O50" s="60" t="s">
        <v>205</v>
      </c>
      <c r="P50" s="60" t="s">
        <v>815</v>
      </c>
    </row>
    <row r="51" ht="24.95" customHeight="true" spans="1:16">
      <c r="A51" s="13"/>
      <c r="B51" s="137" t="s">
        <v>866</v>
      </c>
      <c r="C51" s="50"/>
      <c r="D51" s="50"/>
      <c r="E51" s="50"/>
      <c r="F51" s="50"/>
      <c r="G51" s="167"/>
      <c r="H51" s="90">
        <f t="shared" ref="H51:K51" si="16">SUM(H52)</f>
        <v>775.9</v>
      </c>
      <c r="I51" s="90">
        <f t="shared" si="16"/>
        <v>113.08</v>
      </c>
      <c r="J51" s="90">
        <f t="shared" si="16"/>
        <v>201</v>
      </c>
      <c r="K51" s="90">
        <f t="shared" si="16"/>
        <v>201</v>
      </c>
      <c r="L51" s="90"/>
      <c r="M51" s="90"/>
      <c r="N51" s="90"/>
      <c r="O51" s="50"/>
      <c r="P51" s="126"/>
    </row>
    <row r="52" ht="80.1" customHeight="true" spans="1:16">
      <c r="A52" s="13">
        <v>27</v>
      </c>
      <c r="B52" s="158" t="s">
        <v>768</v>
      </c>
      <c r="C52" s="159" t="s">
        <v>126</v>
      </c>
      <c r="D52" s="13" t="s">
        <v>867</v>
      </c>
      <c r="E52" s="13" t="s">
        <v>868</v>
      </c>
      <c r="F52" s="13" t="s">
        <v>271</v>
      </c>
      <c r="G52" s="187" t="s">
        <v>869</v>
      </c>
      <c r="H52" s="168">
        <v>775.9</v>
      </c>
      <c r="I52" s="97">
        <v>113.08</v>
      </c>
      <c r="J52" s="97">
        <v>201</v>
      </c>
      <c r="K52" s="97">
        <v>201</v>
      </c>
      <c r="L52" s="97"/>
      <c r="M52" s="97"/>
      <c r="N52" s="97"/>
      <c r="O52" s="13" t="s">
        <v>205</v>
      </c>
      <c r="P52" s="181" t="s">
        <v>870</v>
      </c>
    </row>
    <row r="53" ht="24.95" customHeight="true" spans="1:16">
      <c r="A53" s="13"/>
      <c r="B53" s="137" t="s">
        <v>871</v>
      </c>
      <c r="C53" s="160"/>
      <c r="D53" s="50"/>
      <c r="E53" s="50"/>
      <c r="F53" s="50"/>
      <c r="G53" s="167"/>
      <c r="H53" s="90">
        <f t="shared" ref="H53:K53" si="17">SUM(H54)</f>
        <v>22339.68</v>
      </c>
      <c r="I53" s="90">
        <f t="shared" si="17"/>
        <v>14618.22</v>
      </c>
      <c r="J53" s="90">
        <f t="shared" si="17"/>
        <v>1950</v>
      </c>
      <c r="K53" s="90">
        <f t="shared" si="17"/>
        <v>1950</v>
      </c>
      <c r="L53" s="90"/>
      <c r="M53" s="90"/>
      <c r="N53" s="90"/>
      <c r="O53" s="50"/>
      <c r="P53" s="126"/>
    </row>
    <row r="54" ht="60" customHeight="true" spans="1:16">
      <c r="A54" s="13"/>
      <c r="B54" s="161" t="s">
        <v>872</v>
      </c>
      <c r="C54" s="50"/>
      <c r="D54" s="50"/>
      <c r="E54" s="50"/>
      <c r="F54" s="50"/>
      <c r="G54" s="188" t="s">
        <v>873</v>
      </c>
      <c r="H54" s="90">
        <v>22339.68</v>
      </c>
      <c r="I54" s="90">
        <v>14618.22</v>
      </c>
      <c r="J54" s="90">
        <v>1950</v>
      </c>
      <c r="K54" s="90">
        <v>1950</v>
      </c>
      <c r="L54" s="90"/>
      <c r="M54" s="90"/>
      <c r="N54" s="90"/>
      <c r="O54" s="50"/>
      <c r="P54" s="126"/>
    </row>
  </sheetData>
  <mergeCells count="14">
    <mergeCell ref="A1:P1"/>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5"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63"/>
  <sheetViews>
    <sheetView view="pageBreakPreview" zoomScale="70" zoomScaleNormal="70" zoomScaleSheetLayoutView="70" workbookViewId="0">
      <pane xSplit="1" ySplit="11" topLeftCell="B42" activePane="bottomRight" state="frozen"/>
      <selection/>
      <selection pane="topRight"/>
      <selection pane="bottomLeft"/>
      <selection pane="bottomRight" activeCell="F41" sqref="F41"/>
    </sheetView>
  </sheetViews>
  <sheetFormatPr defaultColWidth="9" defaultRowHeight="13.5"/>
  <cols>
    <col min="1" max="1" width="6.625" customWidth="true"/>
    <col min="2" max="2" width="25.625" style="1" customWidth="true"/>
    <col min="3" max="3" width="13.625" customWidth="true"/>
    <col min="4" max="6" width="13.625" style="2" customWidth="true"/>
    <col min="7" max="7" width="35.625" style="1" customWidth="true"/>
    <col min="8" max="14" width="11.625" customWidth="true"/>
    <col min="15" max="15" width="13.625" customWidth="true"/>
    <col min="16" max="16" width="20.625" style="1" customWidth="true"/>
  </cols>
  <sheetData>
    <row r="1" ht="30" customHeight="true" spans="1:16">
      <c r="A1" s="35" t="s">
        <v>874</v>
      </c>
      <c r="B1" s="36"/>
      <c r="C1" s="35"/>
      <c r="D1" s="35"/>
      <c r="E1" s="35"/>
      <c r="F1" s="35"/>
      <c r="G1" s="36"/>
      <c r="H1" s="35"/>
      <c r="I1" s="35"/>
      <c r="J1" s="35"/>
      <c r="K1" s="35"/>
      <c r="L1" s="35"/>
      <c r="M1" s="35"/>
      <c r="N1" s="35"/>
      <c r="O1" s="35"/>
      <c r="P1" s="36"/>
    </row>
    <row r="2" ht="30" customHeight="true" spans="1:16">
      <c r="A2" s="37"/>
      <c r="B2" s="38"/>
      <c r="C2" s="39"/>
      <c r="D2" s="37"/>
      <c r="E2" s="37"/>
      <c r="F2" s="37"/>
      <c r="G2" s="81"/>
      <c r="H2" s="82"/>
      <c r="I2" s="82"/>
      <c r="J2" s="82"/>
      <c r="K2" s="82"/>
      <c r="L2" s="82"/>
      <c r="M2" s="82"/>
      <c r="N2" s="82"/>
      <c r="O2" s="37"/>
      <c r="P2" s="119" t="s">
        <v>57</v>
      </c>
    </row>
    <row r="3" ht="24.95" customHeight="true" spans="1:16">
      <c r="A3" s="33" t="s">
        <v>58</v>
      </c>
      <c r="B3" s="33" t="s">
        <v>59</v>
      </c>
      <c r="C3" s="33" t="s">
        <v>60</v>
      </c>
      <c r="D3" s="33" t="s">
        <v>61</v>
      </c>
      <c r="E3" s="33" t="s">
        <v>62</v>
      </c>
      <c r="F3" s="33" t="s">
        <v>63</v>
      </c>
      <c r="G3" s="83" t="s">
        <v>64</v>
      </c>
      <c r="H3" s="84" t="s">
        <v>65</v>
      </c>
      <c r="I3" s="84" t="s">
        <v>66</v>
      </c>
      <c r="J3" s="84" t="s">
        <v>67</v>
      </c>
      <c r="K3" s="84" t="s">
        <v>68</v>
      </c>
      <c r="L3" s="84"/>
      <c r="M3" s="84"/>
      <c r="N3" s="84"/>
      <c r="O3" s="33" t="s">
        <v>69</v>
      </c>
      <c r="P3" s="83" t="s">
        <v>70</v>
      </c>
    </row>
    <row r="4" ht="24.95" customHeight="true" spans="1:16">
      <c r="A4" s="33"/>
      <c r="B4" s="33"/>
      <c r="C4" s="33"/>
      <c r="D4" s="33"/>
      <c r="E4" s="33"/>
      <c r="F4" s="33"/>
      <c r="G4" s="85"/>
      <c r="H4" s="84"/>
      <c r="I4" s="84"/>
      <c r="J4" s="84"/>
      <c r="K4" s="33" t="s">
        <v>71</v>
      </c>
      <c r="L4" s="33" t="s">
        <v>72</v>
      </c>
      <c r="M4" s="33" t="s">
        <v>73</v>
      </c>
      <c r="N4" s="33" t="s">
        <v>74</v>
      </c>
      <c r="O4" s="33"/>
      <c r="P4" s="85"/>
    </row>
    <row r="5" ht="24.95" customHeight="true" spans="1:16">
      <c r="A5" s="40"/>
      <c r="B5" s="41" t="s">
        <v>75</v>
      </c>
      <c r="C5" s="42">
        <f>SUM(C9:C11)</f>
        <v>27</v>
      </c>
      <c r="D5" s="43"/>
      <c r="E5" s="86"/>
      <c r="F5" s="86"/>
      <c r="G5" s="87"/>
      <c r="H5" s="88">
        <f>SUM(H6:H8)</f>
        <v>267480.85</v>
      </c>
      <c r="I5" s="88">
        <f t="shared" ref="I5:N5" si="0">SUM(I6:I8)</f>
        <v>153750.17</v>
      </c>
      <c r="J5" s="88">
        <f t="shared" si="0"/>
        <v>50872.17</v>
      </c>
      <c r="K5" s="88">
        <f t="shared" si="0"/>
        <v>19167.7</v>
      </c>
      <c r="L5" s="88">
        <f t="shared" si="0"/>
        <v>4753</v>
      </c>
      <c r="M5" s="88">
        <f t="shared" si="0"/>
        <v>4251.47</v>
      </c>
      <c r="N5" s="88">
        <f t="shared" si="0"/>
        <v>22700</v>
      </c>
      <c r="O5" s="86"/>
      <c r="P5" s="87"/>
    </row>
    <row r="6" ht="24.95" customHeight="true" spans="1:16">
      <c r="A6" s="44" t="s">
        <v>76</v>
      </c>
      <c r="B6" s="41" t="s">
        <v>875</v>
      </c>
      <c r="C6" s="45">
        <v>23</v>
      </c>
      <c r="D6" s="43"/>
      <c r="E6" s="86"/>
      <c r="F6" s="86"/>
      <c r="G6" s="87"/>
      <c r="H6" s="88">
        <f t="shared" ref="H6:N6" si="1">SUM(H14:H39)</f>
        <v>144903.85</v>
      </c>
      <c r="I6" s="88">
        <f t="shared" si="1"/>
        <v>60363</v>
      </c>
      <c r="J6" s="88">
        <f t="shared" si="1"/>
        <v>25609.17</v>
      </c>
      <c r="K6" s="88">
        <f t="shared" si="1"/>
        <v>9667.7</v>
      </c>
      <c r="L6" s="88">
        <f t="shared" si="1"/>
        <v>1090</v>
      </c>
      <c r="M6" s="88">
        <f t="shared" si="1"/>
        <v>4251.47</v>
      </c>
      <c r="N6" s="88">
        <f t="shared" si="1"/>
        <v>10600</v>
      </c>
      <c r="O6" s="86"/>
      <c r="P6" s="87"/>
    </row>
    <row r="7" ht="24.95" customHeight="true" spans="1:16">
      <c r="A7" s="44" t="s">
        <v>78</v>
      </c>
      <c r="B7" s="46" t="s">
        <v>876</v>
      </c>
      <c r="C7" s="47">
        <v>4</v>
      </c>
      <c r="D7" s="48"/>
      <c r="E7" s="86"/>
      <c r="F7" s="86"/>
      <c r="G7" s="87"/>
      <c r="H7" s="88">
        <f>SUM(H41:H44)</f>
        <v>117577</v>
      </c>
      <c r="I7" s="88">
        <f t="shared" ref="I7:N7" si="2">SUM(I41:I44)</f>
        <v>93387.17</v>
      </c>
      <c r="J7" s="88">
        <f t="shared" si="2"/>
        <v>20263</v>
      </c>
      <c r="K7" s="88">
        <f t="shared" si="2"/>
        <v>4500</v>
      </c>
      <c r="L7" s="88">
        <f t="shared" si="2"/>
        <v>3663</v>
      </c>
      <c r="M7" s="88">
        <f t="shared" si="2"/>
        <v>0</v>
      </c>
      <c r="N7" s="88">
        <f t="shared" si="2"/>
        <v>12100</v>
      </c>
      <c r="O7" s="86"/>
      <c r="P7" s="87"/>
    </row>
    <row r="8" ht="24.95" customHeight="true" spans="1:16">
      <c r="A8" s="44" t="s">
        <v>80</v>
      </c>
      <c r="B8" s="49" t="s">
        <v>877</v>
      </c>
      <c r="C8" s="50"/>
      <c r="D8" s="51"/>
      <c r="E8" s="51"/>
      <c r="F8" s="51"/>
      <c r="G8" s="89"/>
      <c r="H8" s="90">
        <f>SUM(H45)</f>
        <v>5000</v>
      </c>
      <c r="I8" s="90">
        <f t="shared" ref="I8:N8" si="3">SUM(I45)</f>
        <v>0</v>
      </c>
      <c r="J8" s="90">
        <f t="shared" si="3"/>
        <v>5000</v>
      </c>
      <c r="K8" s="90">
        <f t="shared" si="3"/>
        <v>5000</v>
      </c>
      <c r="L8" s="90">
        <f t="shared" si="3"/>
        <v>0</v>
      </c>
      <c r="M8" s="90">
        <f t="shared" si="3"/>
        <v>0</v>
      </c>
      <c r="N8" s="90">
        <f t="shared" si="3"/>
        <v>0</v>
      </c>
      <c r="O8" s="86"/>
      <c r="P8" s="87"/>
    </row>
    <row r="9" ht="24.95" customHeight="true" spans="1:16">
      <c r="A9" s="45"/>
      <c r="B9" s="41" t="s">
        <v>82</v>
      </c>
      <c r="C9" s="52">
        <f>COUNTIF($C$14:$C$45,"新建")</f>
        <v>1</v>
      </c>
      <c r="D9" s="45"/>
      <c r="E9" s="86"/>
      <c r="F9" s="86"/>
      <c r="G9" s="87"/>
      <c r="H9" s="91">
        <f>SUMIF($C$14:$C$45,"新建",H14:H45)</f>
        <v>2630</v>
      </c>
      <c r="I9" s="91">
        <f t="shared" ref="I9:N9" si="4">SUMIF($C$14:$C$45,"新建",I14:I45)</f>
        <v>0</v>
      </c>
      <c r="J9" s="91">
        <f t="shared" si="4"/>
        <v>1100</v>
      </c>
      <c r="K9" s="91">
        <f t="shared" si="4"/>
        <v>100</v>
      </c>
      <c r="L9" s="91">
        <f t="shared" si="4"/>
        <v>1000</v>
      </c>
      <c r="M9" s="91">
        <f t="shared" si="4"/>
        <v>0</v>
      </c>
      <c r="N9" s="91">
        <f t="shared" si="4"/>
        <v>0</v>
      </c>
      <c r="O9" s="86"/>
      <c r="P9" s="87"/>
    </row>
    <row r="10" ht="24.95" customHeight="true" spans="1:16">
      <c r="A10" s="45"/>
      <c r="B10" s="41" t="s">
        <v>83</v>
      </c>
      <c r="C10" s="52">
        <f>COUNTIF($C$14:$C$45,"续建")</f>
        <v>6</v>
      </c>
      <c r="D10" s="45"/>
      <c r="E10" s="86"/>
      <c r="F10" s="86"/>
      <c r="G10" s="87"/>
      <c r="H10" s="91">
        <f>SUMIF($C$14:$C$45,"续建",H14:H45)</f>
        <v>80675.79</v>
      </c>
      <c r="I10" s="91">
        <f t="shared" ref="I10:N10" si="5">SUMIF($C$14:$C$45,"续建",I14:I45)</f>
        <v>31346.17</v>
      </c>
      <c r="J10" s="91">
        <f t="shared" si="5"/>
        <v>10913</v>
      </c>
      <c r="K10" s="91">
        <f t="shared" si="5"/>
        <v>4500</v>
      </c>
      <c r="L10" s="91">
        <f t="shared" si="5"/>
        <v>3663</v>
      </c>
      <c r="M10" s="91">
        <f t="shared" si="5"/>
        <v>0</v>
      </c>
      <c r="N10" s="91">
        <f t="shared" si="5"/>
        <v>2750</v>
      </c>
      <c r="O10" s="86"/>
      <c r="P10" s="87"/>
    </row>
    <row r="11" ht="24.95" customHeight="true" spans="1:16">
      <c r="A11" s="45"/>
      <c r="B11" s="53" t="s">
        <v>126</v>
      </c>
      <c r="C11" s="52">
        <f>COUNTIF($C$14:$C$45,"竣工")</f>
        <v>20</v>
      </c>
      <c r="D11" s="43"/>
      <c r="E11" s="86"/>
      <c r="F11" s="86"/>
      <c r="G11" s="87"/>
      <c r="H11" s="91">
        <f>SUMIF($C$14:$C$45,"竣工",H14:H45)</f>
        <v>179175.06</v>
      </c>
      <c r="I11" s="91">
        <f t="shared" ref="I11:N11" si="6">SUMIF($C$14:$C$45,"竣工",I14:I45)</f>
        <v>122404</v>
      </c>
      <c r="J11" s="91">
        <f t="shared" si="6"/>
        <v>33859.17</v>
      </c>
      <c r="K11" s="91">
        <f t="shared" si="6"/>
        <v>9567.7</v>
      </c>
      <c r="L11" s="91">
        <f t="shared" si="6"/>
        <v>90</v>
      </c>
      <c r="M11" s="91">
        <f t="shared" si="6"/>
        <v>4251.47</v>
      </c>
      <c r="N11" s="91">
        <f t="shared" si="6"/>
        <v>19950</v>
      </c>
      <c r="O11" s="86"/>
      <c r="P11" s="87"/>
    </row>
    <row r="12" ht="24.95" customHeight="true" spans="1:16">
      <c r="A12" s="54"/>
      <c r="B12" s="55" t="s">
        <v>878</v>
      </c>
      <c r="C12" s="56"/>
      <c r="D12" s="57"/>
      <c r="E12" s="57"/>
      <c r="F12" s="57"/>
      <c r="G12" s="92"/>
      <c r="H12" s="93"/>
      <c r="I12" s="93"/>
      <c r="J12" s="93"/>
      <c r="K12" s="93"/>
      <c r="L12" s="93"/>
      <c r="M12" s="93"/>
      <c r="N12" s="120"/>
      <c r="O12" s="121"/>
      <c r="P12" s="92"/>
    </row>
    <row r="13" ht="24.95" customHeight="true" spans="1:16">
      <c r="A13" s="54"/>
      <c r="B13" s="55" t="s">
        <v>802</v>
      </c>
      <c r="C13" s="33"/>
      <c r="D13" s="57"/>
      <c r="E13" s="57"/>
      <c r="F13" s="57"/>
      <c r="G13" s="92"/>
      <c r="H13" s="93"/>
      <c r="I13" s="93"/>
      <c r="J13" s="93"/>
      <c r="K13" s="93"/>
      <c r="L13" s="93"/>
      <c r="M13" s="93"/>
      <c r="N13" s="120"/>
      <c r="O13" s="121"/>
      <c r="P13" s="92"/>
    </row>
    <row r="14" ht="129.95" customHeight="true" spans="1:16">
      <c r="A14" s="13">
        <f>IF(C14&lt;&gt;"",MAX(A$13:A13)+1,"")</f>
        <v>1</v>
      </c>
      <c r="B14" s="58" t="s">
        <v>879</v>
      </c>
      <c r="C14" s="15" t="s">
        <v>82</v>
      </c>
      <c r="D14" s="15" t="s">
        <v>880</v>
      </c>
      <c r="E14" s="15" t="s">
        <v>880</v>
      </c>
      <c r="F14" s="15" t="s">
        <v>236</v>
      </c>
      <c r="G14" s="94" t="s">
        <v>881</v>
      </c>
      <c r="H14" s="15">
        <v>2630</v>
      </c>
      <c r="I14" s="15"/>
      <c r="J14" s="15">
        <v>1100</v>
      </c>
      <c r="K14" s="15">
        <v>100</v>
      </c>
      <c r="L14" s="15">
        <v>1000</v>
      </c>
      <c r="M14" s="15"/>
      <c r="N14" s="15"/>
      <c r="O14" s="15" t="s">
        <v>133</v>
      </c>
      <c r="P14" s="58" t="s">
        <v>91</v>
      </c>
    </row>
    <row r="15" ht="200.1" customHeight="true" spans="1:16">
      <c r="A15" s="13">
        <f>IF(C15&lt;&gt;"",MAX(A$13:A14)+1,"")</f>
        <v>2</v>
      </c>
      <c r="B15" s="59" t="s">
        <v>882</v>
      </c>
      <c r="C15" s="60" t="s">
        <v>83</v>
      </c>
      <c r="D15" s="61" t="s">
        <v>802</v>
      </c>
      <c r="E15" s="95" t="s">
        <v>802</v>
      </c>
      <c r="F15" s="95" t="s">
        <v>165</v>
      </c>
      <c r="G15" s="96" t="s">
        <v>883</v>
      </c>
      <c r="H15" s="97">
        <v>21511.88</v>
      </c>
      <c r="I15" s="97">
        <v>350</v>
      </c>
      <c r="J15" s="15">
        <f>SUM(K15:N15)</f>
        <v>1050</v>
      </c>
      <c r="K15" s="97"/>
      <c r="L15" s="97"/>
      <c r="M15" s="97"/>
      <c r="N15" s="97">
        <v>1050</v>
      </c>
      <c r="O15" s="95" t="s">
        <v>148</v>
      </c>
      <c r="P15" s="122" t="s">
        <v>884</v>
      </c>
    </row>
    <row r="16" ht="129.95" customHeight="true" spans="1:16">
      <c r="A16" s="13">
        <f>IF(C16&lt;&gt;"",MAX(A$13:A15)+1,"")</f>
        <v>3</v>
      </c>
      <c r="B16" s="59" t="s">
        <v>885</v>
      </c>
      <c r="C16" s="60" t="s">
        <v>83</v>
      </c>
      <c r="D16" s="61" t="s">
        <v>886</v>
      </c>
      <c r="E16" s="95" t="s">
        <v>802</v>
      </c>
      <c r="F16" s="95" t="s">
        <v>165</v>
      </c>
      <c r="G16" s="96" t="s">
        <v>887</v>
      </c>
      <c r="H16" s="97">
        <v>6257.5</v>
      </c>
      <c r="I16" s="97">
        <v>650</v>
      </c>
      <c r="J16" s="15">
        <f t="shared" ref="J16:J28" si="7">SUM(K16:N16)</f>
        <v>550</v>
      </c>
      <c r="K16" s="97"/>
      <c r="L16" s="97"/>
      <c r="M16" s="97"/>
      <c r="N16" s="97">
        <v>550</v>
      </c>
      <c r="O16" s="95" t="s">
        <v>148</v>
      </c>
      <c r="P16" s="122" t="s">
        <v>884</v>
      </c>
    </row>
    <row r="17" ht="96.75" customHeight="true" spans="1:16">
      <c r="A17" s="13">
        <f>IF(C17&lt;&gt;"",MAX(A$13:A16)+1,"")</f>
        <v>4</v>
      </c>
      <c r="B17" s="59" t="s">
        <v>888</v>
      </c>
      <c r="C17" s="60" t="s">
        <v>83</v>
      </c>
      <c r="D17" s="61" t="s">
        <v>802</v>
      </c>
      <c r="E17" s="95" t="s">
        <v>802</v>
      </c>
      <c r="F17" s="95" t="s">
        <v>165</v>
      </c>
      <c r="G17" s="96" t="s">
        <v>889</v>
      </c>
      <c r="H17" s="97">
        <v>3199.79</v>
      </c>
      <c r="I17" s="97">
        <v>100</v>
      </c>
      <c r="J17" s="15">
        <f t="shared" si="7"/>
        <v>650</v>
      </c>
      <c r="K17" s="97"/>
      <c r="L17" s="97"/>
      <c r="M17" s="97"/>
      <c r="N17" s="97">
        <v>650</v>
      </c>
      <c r="O17" s="95" t="s">
        <v>133</v>
      </c>
      <c r="P17" s="122" t="s">
        <v>890</v>
      </c>
    </row>
    <row r="18" ht="127.5" customHeight="true" spans="1:16">
      <c r="A18" s="13">
        <f>IF(C18&lt;&gt;"",MAX(A$13:A17)+1,"")</f>
        <v>5</v>
      </c>
      <c r="B18" s="59" t="s">
        <v>891</v>
      </c>
      <c r="C18" s="60" t="s">
        <v>83</v>
      </c>
      <c r="D18" s="61" t="s">
        <v>886</v>
      </c>
      <c r="E18" s="95" t="s">
        <v>802</v>
      </c>
      <c r="F18" s="95" t="s">
        <v>236</v>
      </c>
      <c r="G18" s="96" t="s">
        <v>892</v>
      </c>
      <c r="H18" s="97">
        <v>12438.62</v>
      </c>
      <c r="I18" s="97">
        <v>5110</v>
      </c>
      <c r="J18" s="15">
        <f t="shared" si="7"/>
        <v>500</v>
      </c>
      <c r="K18" s="97"/>
      <c r="L18" s="97"/>
      <c r="M18" s="97"/>
      <c r="N18" s="97">
        <v>500</v>
      </c>
      <c r="O18" s="95" t="s">
        <v>112</v>
      </c>
      <c r="P18" s="122" t="s">
        <v>893</v>
      </c>
    </row>
    <row r="19" ht="60" customHeight="true" spans="1:16">
      <c r="A19" s="13">
        <f>IF(C19&lt;&gt;"",MAX(A$13:A18)+1,"")</f>
        <v>6</v>
      </c>
      <c r="B19" s="62" t="s">
        <v>894</v>
      </c>
      <c r="C19" s="17" t="s">
        <v>126</v>
      </c>
      <c r="D19" s="17" t="s">
        <v>802</v>
      </c>
      <c r="E19" s="17" t="s">
        <v>802</v>
      </c>
      <c r="F19" s="17" t="s">
        <v>131</v>
      </c>
      <c r="G19" s="98" t="s">
        <v>895</v>
      </c>
      <c r="H19" s="71">
        <v>1710</v>
      </c>
      <c r="I19" s="15">
        <v>1066</v>
      </c>
      <c r="J19" s="15">
        <f t="shared" si="7"/>
        <v>613.6</v>
      </c>
      <c r="K19" s="15">
        <v>613.6</v>
      </c>
      <c r="L19" s="17"/>
      <c r="M19" s="17"/>
      <c r="N19" s="17"/>
      <c r="O19" s="17" t="s">
        <v>214</v>
      </c>
      <c r="P19" s="123" t="s">
        <v>199</v>
      </c>
    </row>
    <row r="20" ht="60" customHeight="true" spans="1:16">
      <c r="A20" s="13">
        <f>IF(C20&lt;&gt;"",MAX(A$13:A19)+1,"")</f>
        <v>7</v>
      </c>
      <c r="B20" s="62" t="s">
        <v>896</v>
      </c>
      <c r="C20" s="17" t="s">
        <v>126</v>
      </c>
      <c r="D20" s="17" t="s">
        <v>802</v>
      </c>
      <c r="E20" s="17" t="s">
        <v>802</v>
      </c>
      <c r="F20" s="17" t="s">
        <v>165</v>
      </c>
      <c r="G20" s="99" t="s">
        <v>897</v>
      </c>
      <c r="H20" s="71">
        <v>2080</v>
      </c>
      <c r="I20" s="17">
        <v>1664</v>
      </c>
      <c r="J20" s="15">
        <f t="shared" si="7"/>
        <v>546.8</v>
      </c>
      <c r="K20" s="17">
        <v>546.8</v>
      </c>
      <c r="L20" s="17"/>
      <c r="M20" s="17"/>
      <c r="N20" s="17"/>
      <c r="O20" s="17" t="s">
        <v>214</v>
      </c>
      <c r="P20" s="123" t="s">
        <v>199</v>
      </c>
    </row>
    <row r="21" ht="60" customHeight="true" spans="1:16">
      <c r="A21" s="13">
        <f>IF(C21&lt;&gt;"",MAX(A$13:A20)+1,"")</f>
        <v>8</v>
      </c>
      <c r="B21" s="62" t="s">
        <v>898</v>
      </c>
      <c r="C21" s="17" t="s">
        <v>126</v>
      </c>
      <c r="D21" s="17" t="s">
        <v>802</v>
      </c>
      <c r="E21" s="17" t="s">
        <v>802</v>
      </c>
      <c r="F21" s="17" t="s">
        <v>236</v>
      </c>
      <c r="G21" s="100" t="s">
        <v>899</v>
      </c>
      <c r="H21" s="17">
        <v>1919</v>
      </c>
      <c r="I21" s="17">
        <v>1243</v>
      </c>
      <c r="J21" s="15">
        <f t="shared" si="7"/>
        <v>267.2</v>
      </c>
      <c r="K21" s="17">
        <v>267.2</v>
      </c>
      <c r="L21" s="17"/>
      <c r="M21" s="17"/>
      <c r="N21" s="17"/>
      <c r="O21" s="17" t="s">
        <v>576</v>
      </c>
      <c r="P21" s="123" t="s">
        <v>199</v>
      </c>
    </row>
    <row r="22" ht="60" customHeight="true" spans="1:16">
      <c r="A22" s="13">
        <f>IF(C22&lt;&gt;"",MAX(A$13:A21)+1,"")</f>
        <v>9</v>
      </c>
      <c r="B22" s="62" t="s">
        <v>900</v>
      </c>
      <c r="C22" s="17" t="s">
        <v>126</v>
      </c>
      <c r="D22" s="17" t="s">
        <v>802</v>
      </c>
      <c r="E22" s="17" t="s">
        <v>802</v>
      </c>
      <c r="F22" s="17" t="s">
        <v>208</v>
      </c>
      <c r="G22" s="100" t="s">
        <v>901</v>
      </c>
      <c r="H22" s="17">
        <v>2592</v>
      </c>
      <c r="I22" s="17">
        <v>1869</v>
      </c>
      <c r="J22" s="15">
        <f t="shared" si="7"/>
        <v>273.5</v>
      </c>
      <c r="K22" s="17">
        <v>273.5</v>
      </c>
      <c r="L22" s="17"/>
      <c r="M22" s="17"/>
      <c r="N22" s="17"/>
      <c r="O22" s="17" t="s">
        <v>576</v>
      </c>
      <c r="P22" s="123" t="s">
        <v>199</v>
      </c>
    </row>
    <row r="23" ht="60" customHeight="true" spans="1:16">
      <c r="A23" s="13">
        <f>IF(C23&lt;&gt;"",MAX(A$13:A22)+1,"")</f>
        <v>10</v>
      </c>
      <c r="B23" s="62" t="s">
        <v>902</v>
      </c>
      <c r="C23" s="17" t="s">
        <v>126</v>
      </c>
      <c r="D23" s="17" t="s">
        <v>802</v>
      </c>
      <c r="E23" s="17" t="s">
        <v>802</v>
      </c>
      <c r="F23" s="17" t="s">
        <v>131</v>
      </c>
      <c r="G23" s="100" t="s">
        <v>903</v>
      </c>
      <c r="H23" s="17">
        <v>6381</v>
      </c>
      <c r="I23" s="17">
        <v>4415</v>
      </c>
      <c r="J23" s="15">
        <f t="shared" si="7"/>
        <v>610.3</v>
      </c>
      <c r="K23" s="17">
        <v>610.3</v>
      </c>
      <c r="L23" s="17"/>
      <c r="M23" s="17"/>
      <c r="N23" s="17"/>
      <c r="O23" s="17" t="s">
        <v>576</v>
      </c>
      <c r="P23" s="123" t="s">
        <v>199</v>
      </c>
    </row>
    <row r="24" ht="60" customHeight="true" spans="1:16">
      <c r="A24" s="13">
        <f>IF(C24&lt;&gt;"",MAX(A$13:A23)+1,"")</f>
        <v>11</v>
      </c>
      <c r="B24" s="62" t="s">
        <v>904</v>
      </c>
      <c r="C24" s="17" t="s">
        <v>126</v>
      </c>
      <c r="D24" s="17" t="s">
        <v>802</v>
      </c>
      <c r="E24" s="17" t="s">
        <v>802</v>
      </c>
      <c r="F24" s="17" t="s">
        <v>165</v>
      </c>
      <c r="G24" s="100" t="s">
        <v>905</v>
      </c>
      <c r="H24" s="17">
        <v>6285</v>
      </c>
      <c r="I24" s="17">
        <v>4342</v>
      </c>
      <c r="J24" s="15">
        <f t="shared" si="7"/>
        <v>534.9</v>
      </c>
      <c r="K24" s="17">
        <v>534.9</v>
      </c>
      <c r="L24" s="17"/>
      <c r="M24" s="17"/>
      <c r="N24" s="17"/>
      <c r="O24" s="17" t="s">
        <v>576</v>
      </c>
      <c r="P24" s="123" t="s">
        <v>199</v>
      </c>
    </row>
    <row r="25" ht="99.95" customHeight="true" spans="1:16">
      <c r="A25" s="13">
        <f>IF(C25&lt;&gt;"",MAX(A$13:A24)+1,"")</f>
        <v>12</v>
      </c>
      <c r="B25" s="59" t="s">
        <v>906</v>
      </c>
      <c r="C25" s="60" t="s">
        <v>126</v>
      </c>
      <c r="D25" s="61" t="s">
        <v>802</v>
      </c>
      <c r="E25" s="95" t="s">
        <v>802</v>
      </c>
      <c r="F25" s="95" t="s">
        <v>465</v>
      </c>
      <c r="G25" s="96" t="s">
        <v>907</v>
      </c>
      <c r="H25" s="97">
        <v>919.94</v>
      </c>
      <c r="I25" s="97">
        <v>480</v>
      </c>
      <c r="J25" s="15">
        <f t="shared" si="7"/>
        <v>90</v>
      </c>
      <c r="K25" s="97"/>
      <c r="L25" s="97">
        <v>90</v>
      </c>
      <c r="M25" s="97"/>
      <c r="N25" s="97"/>
      <c r="O25" s="95" t="s">
        <v>198</v>
      </c>
      <c r="P25" s="123" t="s">
        <v>199</v>
      </c>
    </row>
    <row r="26" ht="99.95" customHeight="true" spans="1:16">
      <c r="A26" s="13">
        <f>IF(C26&lt;&gt;"",MAX(A$13:A25)+1,"")</f>
        <v>13</v>
      </c>
      <c r="B26" s="62" t="s">
        <v>908</v>
      </c>
      <c r="C26" s="17" t="s">
        <v>126</v>
      </c>
      <c r="D26" s="17" t="s">
        <v>108</v>
      </c>
      <c r="E26" s="17" t="s">
        <v>802</v>
      </c>
      <c r="F26" s="17" t="s">
        <v>236</v>
      </c>
      <c r="G26" s="100" t="s">
        <v>909</v>
      </c>
      <c r="H26" s="17">
        <v>6782</v>
      </c>
      <c r="I26" s="17">
        <v>600</v>
      </c>
      <c r="J26" s="15">
        <f t="shared" si="7"/>
        <v>4750</v>
      </c>
      <c r="K26" s="17"/>
      <c r="L26" s="17"/>
      <c r="M26" s="17"/>
      <c r="N26" s="17">
        <v>4750</v>
      </c>
      <c r="O26" s="17" t="s">
        <v>214</v>
      </c>
      <c r="P26" s="123" t="s">
        <v>199</v>
      </c>
    </row>
    <row r="27" ht="159.95" customHeight="true" spans="1:16">
      <c r="A27" s="13">
        <f>IF(C27&lt;&gt;"",MAX(A$13:A26)+1,"")</f>
        <v>14</v>
      </c>
      <c r="B27" s="62" t="s">
        <v>910</v>
      </c>
      <c r="C27" s="17" t="s">
        <v>126</v>
      </c>
      <c r="D27" s="17" t="s">
        <v>108</v>
      </c>
      <c r="E27" s="17" t="s">
        <v>802</v>
      </c>
      <c r="F27" s="17" t="s">
        <v>236</v>
      </c>
      <c r="G27" s="100" t="s">
        <v>911</v>
      </c>
      <c r="H27" s="17">
        <v>4733</v>
      </c>
      <c r="I27" s="17">
        <v>400</v>
      </c>
      <c r="J27" s="15">
        <f t="shared" si="7"/>
        <v>3000</v>
      </c>
      <c r="K27" s="17"/>
      <c r="L27" s="17"/>
      <c r="M27" s="17"/>
      <c r="N27" s="17">
        <v>3000</v>
      </c>
      <c r="O27" s="17" t="s">
        <v>214</v>
      </c>
      <c r="P27" s="123" t="s">
        <v>199</v>
      </c>
    </row>
    <row r="28" ht="140.1" customHeight="true" spans="1:16">
      <c r="A28" s="13">
        <f>IF(C28&lt;&gt;"",MAX(A$13:A27)+1,"")</f>
        <v>15</v>
      </c>
      <c r="B28" s="62" t="s">
        <v>912</v>
      </c>
      <c r="C28" s="17" t="s">
        <v>126</v>
      </c>
      <c r="D28" s="17" t="s">
        <v>108</v>
      </c>
      <c r="E28" s="17" t="s">
        <v>802</v>
      </c>
      <c r="F28" s="17" t="s">
        <v>236</v>
      </c>
      <c r="G28" s="100" t="s">
        <v>913</v>
      </c>
      <c r="H28" s="17">
        <v>38422</v>
      </c>
      <c r="I28" s="17">
        <v>27000</v>
      </c>
      <c r="J28" s="15">
        <f t="shared" si="7"/>
        <v>100</v>
      </c>
      <c r="K28" s="17"/>
      <c r="L28" s="17"/>
      <c r="M28" s="17"/>
      <c r="N28" s="17">
        <v>100</v>
      </c>
      <c r="O28" s="17" t="s">
        <v>285</v>
      </c>
      <c r="P28" s="123" t="s">
        <v>199</v>
      </c>
    </row>
    <row r="29" ht="24.95" customHeight="true" spans="1:16">
      <c r="A29" s="13" t="str">
        <f>IF(C29&lt;&gt;"",MAX(A$13:A28)+1,"")</f>
        <v/>
      </c>
      <c r="B29" s="63" t="s">
        <v>914</v>
      </c>
      <c r="C29" s="64"/>
      <c r="D29" s="65"/>
      <c r="E29" s="65"/>
      <c r="F29" s="64"/>
      <c r="G29" s="101"/>
      <c r="H29" s="102"/>
      <c r="I29" s="102"/>
      <c r="J29" s="102"/>
      <c r="K29" s="102"/>
      <c r="L29" s="102"/>
      <c r="M29" s="102"/>
      <c r="N29" s="102"/>
      <c r="O29" s="64"/>
      <c r="P29" s="123"/>
    </row>
    <row r="30" ht="120" customHeight="true" spans="1:16">
      <c r="A30" s="13">
        <f>IF(C30&lt;&gt;"",MAX(A$13:A29)+1,"")</f>
        <v>16</v>
      </c>
      <c r="B30" s="34" t="s">
        <v>915</v>
      </c>
      <c r="C30" s="13" t="s">
        <v>126</v>
      </c>
      <c r="D30" s="13" t="s">
        <v>916</v>
      </c>
      <c r="E30" s="13" t="s">
        <v>916</v>
      </c>
      <c r="F30" s="13" t="s">
        <v>131</v>
      </c>
      <c r="G30" s="103" t="s">
        <v>917</v>
      </c>
      <c r="H30" s="95">
        <v>980.2</v>
      </c>
      <c r="I30" s="95">
        <v>100</v>
      </c>
      <c r="J30" s="15">
        <f t="shared" ref="J30:J34" si="8">SUM(K30:N30)</f>
        <v>784</v>
      </c>
      <c r="K30" s="95">
        <v>784</v>
      </c>
      <c r="L30" s="95"/>
      <c r="M30" s="95"/>
      <c r="N30" s="95"/>
      <c r="O30" s="64" t="s">
        <v>198</v>
      </c>
      <c r="P30" s="123" t="s">
        <v>199</v>
      </c>
    </row>
    <row r="31" ht="110.1" customHeight="true" spans="1:16">
      <c r="A31" s="13">
        <f>IF(C31&lt;&gt;"",MAX(A$13:A30)+1,"")</f>
        <v>17</v>
      </c>
      <c r="B31" s="34" t="s">
        <v>918</v>
      </c>
      <c r="C31" s="13" t="s">
        <v>126</v>
      </c>
      <c r="D31" s="13" t="s">
        <v>919</v>
      </c>
      <c r="E31" s="13" t="s">
        <v>919</v>
      </c>
      <c r="F31" s="13" t="s">
        <v>920</v>
      </c>
      <c r="G31" s="103" t="s">
        <v>921</v>
      </c>
      <c r="H31" s="95">
        <v>431.63</v>
      </c>
      <c r="I31" s="95">
        <v>100</v>
      </c>
      <c r="J31" s="15">
        <f t="shared" si="8"/>
        <v>250</v>
      </c>
      <c r="K31" s="95"/>
      <c r="L31" s="95"/>
      <c r="M31" s="95">
        <v>250</v>
      </c>
      <c r="N31" s="95"/>
      <c r="O31" s="64" t="s">
        <v>198</v>
      </c>
      <c r="P31" s="123" t="s">
        <v>199</v>
      </c>
    </row>
    <row r="32" ht="90" customHeight="true" spans="1:16">
      <c r="A32" s="13">
        <f>IF(C32&lt;&gt;"",MAX(A$13:A31)+1,"")</f>
        <v>18</v>
      </c>
      <c r="B32" s="34" t="s">
        <v>922</v>
      </c>
      <c r="C32" s="13" t="s">
        <v>126</v>
      </c>
      <c r="D32" s="13" t="s">
        <v>914</v>
      </c>
      <c r="E32" s="13" t="s">
        <v>923</v>
      </c>
      <c r="F32" s="13" t="s">
        <v>236</v>
      </c>
      <c r="G32" s="103" t="s">
        <v>924</v>
      </c>
      <c r="H32" s="95">
        <v>14000</v>
      </c>
      <c r="I32" s="95">
        <v>6000</v>
      </c>
      <c r="J32" s="15">
        <f t="shared" si="8"/>
        <v>5000</v>
      </c>
      <c r="K32" s="95">
        <v>2000</v>
      </c>
      <c r="L32" s="95"/>
      <c r="M32" s="95">
        <v>3000</v>
      </c>
      <c r="N32" s="95"/>
      <c r="O32" s="64" t="s">
        <v>214</v>
      </c>
      <c r="P32" s="123" t="s">
        <v>199</v>
      </c>
    </row>
    <row r="33" ht="60" customHeight="true" spans="1:16">
      <c r="A33" s="13">
        <f>IF(C33&lt;&gt;"",MAX(A$13:A32)+1,"")</f>
        <v>19</v>
      </c>
      <c r="B33" s="34" t="s">
        <v>925</v>
      </c>
      <c r="C33" s="13" t="s">
        <v>126</v>
      </c>
      <c r="D33" s="13" t="s">
        <v>914</v>
      </c>
      <c r="E33" s="13" t="s">
        <v>914</v>
      </c>
      <c r="F33" s="13" t="s">
        <v>165</v>
      </c>
      <c r="G33" s="103" t="s">
        <v>926</v>
      </c>
      <c r="H33" s="95">
        <v>2257</v>
      </c>
      <c r="I33" s="95">
        <v>800</v>
      </c>
      <c r="J33" s="15">
        <f t="shared" si="8"/>
        <v>1077</v>
      </c>
      <c r="K33" s="95">
        <v>500</v>
      </c>
      <c r="L33" s="95"/>
      <c r="M33" s="95">
        <v>577</v>
      </c>
      <c r="N33" s="95"/>
      <c r="O33" s="64" t="s">
        <v>205</v>
      </c>
      <c r="P33" s="123" t="s">
        <v>199</v>
      </c>
    </row>
    <row r="34" ht="60" customHeight="true" spans="1:16">
      <c r="A34" s="13">
        <f>IF(C34&lt;&gt;"",MAX(A$13:A33)+1,"")</f>
        <v>20</v>
      </c>
      <c r="B34" s="34" t="s">
        <v>927</v>
      </c>
      <c r="C34" s="13" t="s">
        <v>126</v>
      </c>
      <c r="D34" s="13" t="s">
        <v>928</v>
      </c>
      <c r="E34" s="13" t="s">
        <v>928</v>
      </c>
      <c r="F34" s="13" t="s">
        <v>165</v>
      </c>
      <c r="G34" s="103" t="s">
        <v>929</v>
      </c>
      <c r="H34" s="95">
        <v>1053.29</v>
      </c>
      <c r="I34" s="95">
        <v>200</v>
      </c>
      <c r="J34" s="15">
        <f t="shared" si="8"/>
        <v>424.47</v>
      </c>
      <c r="K34" s="95"/>
      <c r="L34" s="95"/>
      <c r="M34" s="95">
        <v>424.47</v>
      </c>
      <c r="N34" s="95"/>
      <c r="O34" s="64" t="s">
        <v>205</v>
      </c>
      <c r="P34" s="62" t="s">
        <v>930</v>
      </c>
    </row>
    <row r="35" ht="24.95" customHeight="true" spans="1:16">
      <c r="A35" s="13" t="str">
        <f>IF(C35&lt;&gt;"",MAX(A$13:A34)+1,"")</f>
        <v/>
      </c>
      <c r="B35" s="63" t="s">
        <v>931</v>
      </c>
      <c r="C35" s="64"/>
      <c r="D35" s="65"/>
      <c r="E35" s="65"/>
      <c r="F35" s="64"/>
      <c r="G35" s="101"/>
      <c r="H35" s="102"/>
      <c r="I35" s="102"/>
      <c r="J35" s="102"/>
      <c r="K35" s="102"/>
      <c r="L35" s="102"/>
      <c r="M35" s="102"/>
      <c r="N35" s="102"/>
      <c r="O35" s="64"/>
      <c r="P35" s="123"/>
    </row>
    <row r="36" ht="60" customHeight="true" spans="1:16">
      <c r="A36" s="13">
        <f>IF(C36&lt;&gt;"",MAX(A$13:A35)+1,"")</f>
        <v>21</v>
      </c>
      <c r="B36" s="66" t="s">
        <v>932</v>
      </c>
      <c r="C36" s="17" t="s">
        <v>126</v>
      </c>
      <c r="D36" s="17" t="s">
        <v>933</v>
      </c>
      <c r="E36" s="17" t="s">
        <v>933</v>
      </c>
      <c r="F36" s="17" t="s">
        <v>208</v>
      </c>
      <c r="G36" s="100" t="s">
        <v>934</v>
      </c>
      <c r="H36" s="95">
        <v>2127</v>
      </c>
      <c r="I36" s="95">
        <v>1513.6</v>
      </c>
      <c r="J36" s="15">
        <f t="shared" ref="J36:J39" si="9">SUM(K36:N36)</f>
        <v>156.1</v>
      </c>
      <c r="K36" s="17">
        <v>156.1</v>
      </c>
      <c r="L36" s="17"/>
      <c r="M36" s="17"/>
      <c r="N36" s="17"/>
      <c r="O36" s="64" t="s">
        <v>214</v>
      </c>
      <c r="P36" s="124" t="s">
        <v>199</v>
      </c>
    </row>
    <row r="37" ht="200.1" customHeight="true" spans="1:16">
      <c r="A37" s="13">
        <f>IF(C37&lt;&gt;"",MAX(A$13:A36)+1,"")</f>
        <v>22</v>
      </c>
      <c r="B37" s="67" t="s">
        <v>935</v>
      </c>
      <c r="C37" s="17" t="s">
        <v>126</v>
      </c>
      <c r="D37" s="17" t="s">
        <v>933</v>
      </c>
      <c r="E37" s="17" t="s">
        <v>933</v>
      </c>
      <c r="F37" s="17" t="s">
        <v>208</v>
      </c>
      <c r="G37" s="100" t="s">
        <v>936</v>
      </c>
      <c r="H37" s="65">
        <v>1400</v>
      </c>
      <c r="I37" s="95">
        <v>560.4</v>
      </c>
      <c r="J37" s="15">
        <f t="shared" si="9"/>
        <v>560</v>
      </c>
      <c r="K37" s="17">
        <v>560</v>
      </c>
      <c r="L37" s="17"/>
      <c r="M37" s="17"/>
      <c r="N37" s="17"/>
      <c r="O37" s="64" t="s">
        <v>198</v>
      </c>
      <c r="P37" s="124" t="s">
        <v>199</v>
      </c>
    </row>
    <row r="38" ht="24.95" customHeight="true" spans="1:16">
      <c r="A38" s="13" t="str">
        <f>IF(C38&lt;&gt;"",MAX(A$13:A37)+1,"")</f>
        <v/>
      </c>
      <c r="B38" s="63" t="s">
        <v>937</v>
      </c>
      <c r="C38" s="17"/>
      <c r="D38" s="17"/>
      <c r="E38" s="17"/>
      <c r="F38" s="17"/>
      <c r="G38" s="100"/>
      <c r="H38" s="102"/>
      <c r="I38" s="102"/>
      <c r="J38" s="102"/>
      <c r="K38" s="102"/>
      <c r="L38" s="102"/>
      <c r="M38" s="102"/>
      <c r="N38" s="102"/>
      <c r="O38" s="64"/>
      <c r="P38" s="124"/>
    </row>
    <row r="39" ht="69.95" customHeight="true" spans="1:16">
      <c r="A39" s="13">
        <f>IF(C39&lt;&gt;"",MAX(A$13:A38)+1,"")</f>
        <v>23</v>
      </c>
      <c r="B39" s="68" t="s">
        <v>938</v>
      </c>
      <c r="C39" s="13" t="s">
        <v>126</v>
      </c>
      <c r="D39" s="13" t="s">
        <v>937</v>
      </c>
      <c r="E39" s="13" t="s">
        <v>939</v>
      </c>
      <c r="F39" s="13" t="s">
        <v>208</v>
      </c>
      <c r="G39" s="103" t="s">
        <v>940</v>
      </c>
      <c r="H39" s="95">
        <v>4793</v>
      </c>
      <c r="I39" s="13">
        <v>1800</v>
      </c>
      <c r="J39" s="15">
        <f t="shared" si="9"/>
        <v>2721.3</v>
      </c>
      <c r="K39" s="13">
        <v>2721.3</v>
      </c>
      <c r="L39" s="117"/>
      <c r="M39" s="117"/>
      <c r="N39" s="125"/>
      <c r="O39" s="13" t="s">
        <v>198</v>
      </c>
      <c r="P39" s="124" t="s">
        <v>199</v>
      </c>
    </row>
    <row r="40" ht="24.95" customHeight="true" spans="1:16">
      <c r="A40" s="13" t="str">
        <f>IF(C40&lt;&gt;"",MAX(A$13:A39)+1,"")</f>
        <v/>
      </c>
      <c r="B40" s="55" t="s">
        <v>941</v>
      </c>
      <c r="C40" s="56"/>
      <c r="D40" s="69"/>
      <c r="E40" s="69"/>
      <c r="F40" s="69"/>
      <c r="G40" s="104"/>
      <c r="H40" s="102"/>
      <c r="I40" s="102"/>
      <c r="J40" s="102"/>
      <c r="K40" s="102"/>
      <c r="L40" s="102"/>
      <c r="M40" s="102"/>
      <c r="N40" s="102"/>
      <c r="O40" s="64"/>
      <c r="P40" s="124"/>
    </row>
    <row r="41" ht="60" customHeight="true" spans="1:16">
      <c r="A41" s="13">
        <f>IF(C41&lt;&gt;"",MAX(A$13:A40)+1,"")</f>
        <v>24</v>
      </c>
      <c r="B41" s="70" t="s">
        <v>942</v>
      </c>
      <c r="C41" s="71" t="s">
        <v>83</v>
      </c>
      <c r="D41" s="71" t="s">
        <v>943</v>
      </c>
      <c r="E41" s="71" t="s">
        <v>944</v>
      </c>
      <c r="F41" s="71" t="s">
        <v>945</v>
      </c>
      <c r="G41" s="105" t="s">
        <v>946</v>
      </c>
      <c r="H41" s="102">
        <v>28100</v>
      </c>
      <c r="I41" s="118">
        <v>18436.17</v>
      </c>
      <c r="J41" s="15">
        <f t="shared" ref="J41:J44" si="10">SUM(K41:N41)</f>
        <v>7663</v>
      </c>
      <c r="K41" s="102">
        <v>4000</v>
      </c>
      <c r="L41" s="102">
        <v>3663</v>
      </c>
      <c r="M41" s="102"/>
      <c r="N41" s="102"/>
      <c r="O41" s="64" t="s">
        <v>161</v>
      </c>
      <c r="P41" s="70" t="s">
        <v>947</v>
      </c>
    </row>
    <row r="42" ht="120" customHeight="true" spans="1:16">
      <c r="A42" s="13">
        <f>IF(C42&lt;&gt;"",MAX(A$13:A41)+1,"")</f>
        <v>25</v>
      </c>
      <c r="B42" s="34" t="s">
        <v>948</v>
      </c>
      <c r="C42" s="13" t="s">
        <v>83</v>
      </c>
      <c r="D42" s="13" t="s">
        <v>544</v>
      </c>
      <c r="E42" s="13" t="s">
        <v>949</v>
      </c>
      <c r="F42" s="13" t="s">
        <v>165</v>
      </c>
      <c r="G42" s="103" t="s">
        <v>950</v>
      </c>
      <c r="H42" s="13">
        <v>9168</v>
      </c>
      <c r="I42" s="13">
        <v>6700</v>
      </c>
      <c r="J42" s="13">
        <v>500</v>
      </c>
      <c r="K42" s="13">
        <v>500</v>
      </c>
      <c r="L42" s="13"/>
      <c r="M42" s="13"/>
      <c r="N42" s="13"/>
      <c r="O42" s="64" t="s">
        <v>161</v>
      </c>
      <c r="P42" s="34" t="s">
        <v>113</v>
      </c>
    </row>
    <row r="43" ht="60" customHeight="true" spans="1:16">
      <c r="A43" s="13">
        <f>IF(C43&lt;&gt;"",MAX(A$13:A42)+1,"")</f>
        <v>26</v>
      </c>
      <c r="B43" s="70" t="s">
        <v>951</v>
      </c>
      <c r="C43" s="15" t="s">
        <v>126</v>
      </c>
      <c r="D43" s="71" t="s">
        <v>86</v>
      </c>
      <c r="E43" s="102" t="s">
        <v>952</v>
      </c>
      <c r="F43" s="102" t="s">
        <v>236</v>
      </c>
      <c r="G43" s="106" t="s">
        <v>953</v>
      </c>
      <c r="H43" s="102">
        <v>78000</v>
      </c>
      <c r="I43" s="17">
        <v>67651</v>
      </c>
      <c r="J43" s="15">
        <f t="shared" si="10"/>
        <v>10400</v>
      </c>
      <c r="K43" s="17"/>
      <c r="L43" s="17"/>
      <c r="M43" s="17"/>
      <c r="N43" s="17">
        <v>10400</v>
      </c>
      <c r="O43" s="17" t="s">
        <v>214</v>
      </c>
      <c r="P43" s="34" t="s">
        <v>199</v>
      </c>
    </row>
    <row r="44" ht="60" customHeight="true" spans="1:16">
      <c r="A44" s="13">
        <f>IF(C44&lt;&gt;"",MAX(A$13:A43)+1,"")</f>
        <v>27</v>
      </c>
      <c r="B44" s="72" t="s">
        <v>954</v>
      </c>
      <c r="C44" s="15" t="s">
        <v>126</v>
      </c>
      <c r="D44" s="73" t="s">
        <v>955</v>
      </c>
      <c r="E44" s="73" t="s">
        <v>443</v>
      </c>
      <c r="F44" s="73" t="s">
        <v>165</v>
      </c>
      <c r="G44" s="107" t="s">
        <v>956</v>
      </c>
      <c r="H44" s="73">
        <v>2309</v>
      </c>
      <c r="I44" s="73">
        <v>600</v>
      </c>
      <c r="J44" s="15">
        <f t="shared" si="10"/>
        <v>1700</v>
      </c>
      <c r="K44" s="73"/>
      <c r="L44" s="73"/>
      <c r="M44" s="73"/>
      <c r="N44" s="73">
        <v>1700</v>
      </c>
      <c r="O44" s="73" t="s">
        <v>205</v>
      </c>
      <c r="P44" s="34" t="s">
        <v>199</v>
      </c>
    </row>
    <row r="45" ht="60" customHeight="true" spans="1:16">
      <c r="A45" s="13"/>
      <c r="B45" s="74" t="s">
        <v>957</v>
      </c>
      <c r="C45" s="15"/>
      <c r="D45" s="74"/>
      <c r="E45" s="74" t="s">
        <v>958</v>
      </c>
      <c r="F45" s="108" t="s">
        <v>465</v>
      </c>
      <c r="G45" s="109" t="s">
        <v>959</v>
      </c>
      <c r="H45" s="108">
        <v>5000</v>
      </c>
      <c r="I45" s="108"/>
      <c r="J45" s="33">
        <v>5000</v>
      </c>
      <c r="K45" s="108">
        <v>5000</v>
      </c>
      <c r="L45" s="108"/>
      <c r="M45" s="108"/>
      <c r="N45" s="108"/>
      <c r="O45" s="108" t="s">
        <v>220</v>
      </c>
      <c r="P45" s="126" t="s">
        <v>644</v>
      </c>
    </row>
    <row r="46" spans="1:1">
      <c r="A46" s="2"/>
    </row>
    <row r="47" spans="1:1">
      <c r="A47" s="2"/>
    </row>
    <row r="48" spans="1:1">
      <c r="A48" s="2"/>
    </row>
    <row r="49" ht="14.25" spans="2:16">
      <c r="B49" s="75"/>
      <c r="C49" s="76"/>
      <c r="D49" s="77"/>
      <c r="E49" s="77"/>
      <c r="F49" s="77"/>
      <c r="G49" s="110"/>
      <c r="H49" s="111"/>
      <c r="I49" s="20"/>
      <c r="J49" s="111"/>
      <c r="K49" s="111"/>
      <c r="L49" s="20"/>
      <c r="M49" s="20"/>
      <c r="N49" s="20"/>
      <c r="O49" s="20"/>
      <c r="P49" s="20"/>
    </row>
    <row r="50" ht="14.25" spans="2:16">
      <c r="B50" s="78"/>
      <c r="C50" s="76"/>
      <c r="D50" s="79"/>
      <c r="E50" s="79"/>
      <c r="F50" s="112"/>
      <c r="G50" s="110"/>
      <c r="H50" s="79"/>
      <c r="I50" s="20"/>
      <c r="J50" s="111"/>
      <c r="K50" s="79"/>
      <c r="L50" s="20"/>
      <c r="M50" s="20"/>
      <c r="N50" s="20"/>
      <c r="O50" s="76"/>
      <c r="P50" s="20"/>
    </row>
    <row r="52" ht="14.25" spans="2:16">
      <c r="B52" s="30"/>
      <c r="C52" s="80"/>
      <c r="D52" s="21"/>
      <c r="E52" s="21"/>
      <c r="F52" s="113"/>
      <c r="G52" s="30"/>
      <c r="H52" s="20"/>
      <c r="I52" s="20"/>
      <c r="J52" s="20"/>
      <c r="K52" s="20"/>
      <c r="L52" s="20"/>
      <c r="M52" s="20"/>
      <c r="N52" s="20"/>
      <c r="O52" s="20"/>
      <c r="P52" s="21"/>
    </row>
    <row r="53" ht="14.25" spans="2:16">
      <c r="B53" s="30"/>
      <c r="C53" s="80"/>
      <c r="D53" s="21"/>
      <c r="E53" s="21"/>
      <c r="F53" s="113"/>
      <c r="G53" s="30"/>
      <c r="H53" s="20"/>
      <c r="I53" s="20"/>
      <c r="J53" s="20"/>
      <c r="K53" s="20"/>
      <c r="L53" s="20"/>
      <c r="M53" s="20"/>
      <c r="N53" s="20"/>
      <c r="O53" s="20"/>
      <c r="P53" s="21"/>
    </row>
    <row r="54" ht="14.25" spans="2:16">
      <c r="B54" s="30"/>
      <c r="C54" s="80"/>
      <c r="D54" s="21"/>
      <c r="E54" s="21"/>
      <c r="F54" s="21"/>
      <c r="G54" s="114"/>
      <c r="H54" s="115"/>
      <c r="I54" s="20"/>
      <c r="J54" s="20"/>
      <c r="K54" s="20"/>
      <c r="L54" s="20"/>
      <c r="M54" s="20"/>
      <c r="N54" s="20"/>
      <c r="O54" s="20"/>
      <c r="P54" s="77"/>
    </row>
    <row r="55" ht="14.25" spans="2:16">
      <c r="B55" s="30"/>
      <c r="C55" s="20"/>
      <c r="D55" s="21"/>
      <c r="E55" s="21"/>
      <c r="F55" s="113"/>
      <c r="G55" s="30"/>
      <c r="H55" s="20"/>
      <c r="I55" s="20"/>
      <c r="J55" s="20"/>
      <c r="K55" s="20"/>
      <c r="L55" s="20"/>
      <c r="M55" s="20"/>
      <c r="N55" s="20"/>
      <c r="O55" s="20"/>
      <c r="P55" s="21"/>
    </row>
    <row r="56" ht="14.25" spans="2:16">
      <c r="B56" s="30"/>
      <c r="C56" s="80"/>
      <c r="D56" s="21"/>
      <c r="E56" s="21"/>
      <c r="F56" s="21"/>
      <c r="G56" s="114"/>
      <c r="H56" s="115"/>
      <c r="I56" s="20"/>
      <c r="J56" s="20"/>
      <c r="K56" s="20"/>
      <c r="L56" s="20"/>
      <c r="M56" s="20"/>
      <c r="N56" s="20"/>
      <c r="O56" s="20"/>
      <c r="P56" s="77"/>
    </row>
    <row r="57" ht="14.25" spans="2:16">
      <c r="B57" s="30"/>
      <c r="C57" s="80"/>
      <c r="D57" s="21"/>
      <c r="E57" s="21"/>
      <c r="F57" s="21"/>
      <c r="G57" s="114"/>
      <c r="H57" s="116"/>
      <c r="I57" s="20"/>
      <c r="J57" s="20"/>
      <c r="K57" s="20"/>
      <c r="L57" s="20"/>
      <c r="M57" s="20"/>
      <c r="N57" s="20"/>
      <c r="O57" s="20"/>
      <c r="P57" s="77"/>
    </row>
    <row r="58" ht="14.25" spans="2:16">
      <c r="B58" s="19"/>
      <c r="C58" s="80"/>
      <c r="D58" s="21"/>
      <c r="E58" s="21"/>
      <c r="F58" s="21"/>
      <c r="G58" s="30"/>
      <c r="H58" s="20"/>
      <c r="I58" s="80"/>
      <c r="J58" s="20"/>
      <c r="K58" s="20"/>
      <c r="L58" s="20"/>
      <c r="M58" s="20"/>
      <c r="N58" s="20"/>
      <c r="O58" s="77"/>
      <c r="P58" s="21"/>
    </row>
    <row r="60" ht="14.25" spans="2:16">
      <c r="B60" s="19"/>
      <c r="C60" s="20"/>
      <c r="D60" s="21"/>
      <c r="E60" s="21"/>
      <c r="F60" s="30"/>
      <c r="G60" s="30"/>
      <c r="H60" s="20"/>
      <c r="I60" s="20"/>
      <c r="J60" s="20"/>
      <c r="K60" s="20"/>
      <c r="L60" s="20"/>
      <c r="M60" s="20"/>
      <c r="N60" s="20"/>
      <c r="O60" s="20"/>
      <c r="P60" s="21"/>
    </row>
    <row r="61" ht="14.25" spans="2:16">
      <c r="B61" s="22"/>
      <c r="C61" s="20"/>
      <c r="D61" s="20"/>
      <c r="E61" s="20"/>
      <c r="F61" s="31"/>
      <c r="G61" s="22"/>
      <c r="H61" s="20"/>
      <c r="I61" s="20"/>
      <c r="J61" s="20"/>
      <c r="K61" s="20"/>
      <c r="L61" s="20"/>
      <c r="M61" s="20"/>
      <c r="N61" s="20"/>
      <c r="O61" s="20"/>
      <c r="P61" s="20"/>
    </row>
    <row r="62" ht="14.25" spans="2:16">
      <c r="B62" s="22"/>
      <c r="C62" s="20"/>
      <c r="D62" s="20"/>
      <c r="E62" s="20"/>
      <c r="F62" s="31"/>
      <c r="G62" s="22"/>
      <c r="H62" s="20"/>
      <c r="I62" s="20"/>
      <c r="J62" s="20"/>
      <c r="K62" s="20"/>
      <c r="L62" s="20"/>
      <c r="M62" s="20"/>
      <c r="N62" s="20"/>
      <c r="O62" s="20"/>
      <c r="P62" s="20"/>
    </row>
    <row r="63" ht="14.25" spans="2:16">
      <c r="B63" s="22"/>
      <c r="C63" s="20"/>
      <c r="D63" s="20"/>
      <c r="E63" s="20"/>
      <c r="F63" s="31"/>
      <c r="G63" s="22"/>
      <c r="H63" s="20"/>
      <c r="I63" s="20"/>
      <c r="J63" s="20"/>
      <c r="K63" s="20"/>
      <c r="L63" s="20"/>
      <c r="M63" s="20"/>
      <c r="N63" s="20"/>
      <c r="O63" s="20"/>
      <c r="P63" s="20"/>
    </row>
  </sheetData>
  <mergeCells count="16">
    <mergeCell ref="A1:P1"/>
    <mergeCell ref="K3:N3"/>
    <mergeCell ref="B12:C12"/>
    <mergeCell ref="B40:C40"/>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7" fitToHeight="0" orientation="landscape"/>
  <headerFooter/>
  <ignoredErrors>
    <ignoredError sqref="H7 K7" formulaRange="true"/>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8"/>
  <sheetViews>
    <sheetView view="pageBreakPreview" zoomScale="70" zoomScaleNormal="70" zoomScaleSheetLayoutView="70" workbookViewId="0">
      <selection activeCell="D9" sqref="D9"/>
    </sheetView>
  </sheetViews>
  <sheetFormatPr defaultColWidth="9" defaultRowHeight="13.5"/>
  <cols>
    <col min="1" max="1" width="6.625" customWidth="true"/>
    <col min="2" max="2" width="25.625" style="1" customWidth="true"/>
    <col min="3" max="3" width="13.625" style="2" customWidth="true"/>
    <col min="4" max="4" width="13.625" customWidth="true"/>
    <col min="5" max="5" width="15.625" customWidth="true"/>
    <col min="6" max="6" width="13.625" customWidth="true"/>
    <col min="7" max="7" width="35.625" customWidth="true"/>
    <col min="8" max="14" width="11.625" customWidth="true"/>
    <col min="15" max="15" width="13.625" customWidth="true"/>
    <col min="16" max="16" width="20.625" style="1" customWidth="true"/>
  </cols>
  <sheetData>
    <row r="1" ht="30" customHeight="true" spans="1:16">
      <c r="A1" s="3" t="s">
        <v>960</v>
      </c>
      <c r="B1" s="4"/>
      <c r="C1" s="3"/>
      <c r="D1" s="3"/>
      <c r="E1" s="3"/>
      <c r="F1" s="3"/>
      <c r="G1" s="3"/>
      <c r="H1" s="3"/>
      <c r="I1" s="3"/>
      <c r="J1" s="3"/>
      <c r="K1" s="3"/>
      <c r="L1" s="3"/>
      <c r="M1" s="3"/>
      <c r="N1" s="3"/>
      <c r="O1" s="3"/>
      <c r="P1" s="4"/>
    </row>
    <row r="2" ht="30" customHeight="true" spans="1:16">
      <c r="A2" s="5"/>
      <c r="B2" s="6"/>
      <c r="C2" s="7"/>
      <c r="D2" s="7"/>
      <c r="E2" s="7"/>
      <c r="F2" s="7"/>
      <c r="G2" s="5"/>
      <c r="H2" s="23"/>
      <c r="I2" s="23"/>
      <c r="J2" s="23"/>
      <c r="K2" s="23"/>
      <c r="L2" s="23"/>
      <c r="M2" s="23"/>
      <c r="N2" s="23"/>
      <c r="O2" s="5"/>
      <c r="P2" s="32" t="s">
        <v>57</v>
      </c>
    </row>
    <row r="3" ht="24.95" customHeight="true" spans="1:16">
      <c r="A3" s="8" t="s">
        <v>58</v>
      </c>
      <c r="B3" s="8" t="s">
        <v>59</v>
      </c>
      <c r="C3" s="8" t="s">
        <v>60</v>
      </c>
      <c r="D3" s="8" t="s">
        <v>61</v>
      </c>
      <c r="E3" s="8" t="s">
        <v>62</v>
      </c>
      <c r="F3" s="8" t="s">
        <v>63</v>
      </c>
      <c r="G3" s="8" t="s">
        <v>64</v>
      </c>
      <c r="H3" s="24" t="s">
        <v>65</v>
      </c>
      <c r="I3" s="24" t="s">
        <v>66</v>
      </c>
      <c r="J3" s="24" t="s">
        <v>67</v>
      </c>
      <c r="K3" s="24" t="s">
        <v>68</v>
      </c>
      <c r="L3" s="24"/>
      <c r="M3" s="24"/>
      <c r="N3" s="24"/>
      <c r="O3" s="33" t="s">
        <v>69</v>
      </c>
      <c r="P3" s="8" t="s">
        <v>70</v>
      </c>
    </row>
    <row r="4" ht="24.95" customHeight="true" spans="1:16">
      <c r="A4" s="8"/>
      <c r="B4" s="8"/>
      <c r="C4" s="8"/>
      <c r="D4" s="8"/>
      <c r="E4" s="8"/>
      <c r="F4" s="8"/>
      <c r="G4" s="8"/>
      <c r="H4" s="24"/>
      <c r="I4" s="24"/>
      <c r="J4" s="24"/>
      <c r="K4" s="8" t="s">
        <v>71</v>
      </c>
      <c r="L4" s="8" t="s">
        <v>72</v>
      </c>
      <c r="M4" s="8" t="s">
        <v>73</v>
      </c>
      <c r="N4" s="8" t="s">
        <v>74</v>
      </c>
      <c r="O4" s="33"/>
      <c r="P4" s="8"/>
    </row>
    <row r="5" ht="24.95" customHeight="true" spans="1:16">
      <c r="A5" s="9"/>
      <c r="B5" s="10" t="s">
        <v>75</v>
      </c>
      <c r="C5" s="11">
        <f>SUM(C6:C6)</f>
        <v>5</v>
      </c>
      <c r="D5" s="11"/>
      <c r="E5" s="11"/>
      <c r="F5" s="11"/>
      <c r="G5" s="9"/>
      <c r="H5" s="25">
        <f>SUM(H6:H6)</f>
        <v>19080.51</v>
      </c>
      <c r="I5" s="25">
        <f t="shared" ref="I5:N5" si="0">SUM(I6:I6)</f>
        <v>14422</v>
      </c>
      <c r="J5" s="25">
        <f t="shared" si="0"/>
        <v>2819.8</v>
      </c>
      <c r="K5" s="25">
        <f t="shared" si="0"/>
        <v>1774.8</v>
      </c>
      <c r="L5" s="25">
        <f t="shared" si="0"/>
        <v>1045</v>
      </c>
      <c r="M5" s="25">
        <f t="shared" si="0"/>
        <v>0</v>
      </c>
      <c r="N5" s="25">
        <f t="shared" si="0"/>
        <v>0</v>
      </c>
      <c r="O5" s="9"/>
      <c r="P5" s="10"/>
    </row>
    <row r="6" ht="24.95" customHeight="true" spans="1:16">
      <c r="A6" s="9"/>
      <c r="B6" s="10" t="s">
        <v>126</v>
      </c>
      <c r="C6" s="12">
        <f>COUNTIF($C$7:$C$11,"竣工")</f>
        <v>5</v>
      </c>
      <c r="D6" s="11"/>
      <c r="E6" s="11"/>
      <c r="F6" s="11"/>
      <c r="G6" s="9"/>
      <c r="H6" s="26">
        <f>SUMIF($C$7:$C$11,"竣工",H7:H11)</f>
        <v>19080.51</v>
      </c>
      <c r="I6" s="26">
        <f t="shared" ref="I6:N6" si="1">SUMIF($C$7:$C$11,"竣工",I7:I11)</f>
        <v>14422</v>
      </c>
      <c r="J6" s="26">
        <f t="shared" si="1"/>
        <v>2819.8</v>
      </c>
      <c r="K6" s="26">
        <f t="shared" si="1"/>
        <v>1774.8</v>
      </c>
      <c r="L6" s="26">
        <f t="shared" si="1"/>
        <v>1045</v>
      </c>
      <c r="M6" s="26">
        <f t="shared" si="1"/>
        <v>0</v>
      </c>
      <c r="N6" s="26">
        <f t="shared" si="1"/>
        <v>0</v>
      </c>
      <c r="O6" s="9"/>
      <c r="P6" s="10"/>
    </row>
    <row r="7" ht="99.95" customHeight="true" spans="1:16">
      <c r="A7" s="13">
        <f>IF(C7&lt;&gt;"",MAX(A6:A$6)+1,"")</f>
        <v>1</v>
      </c>
      <c r="B7" s="14" t="s">
        <v>961</v>
      </c>
      <c r="C7" s="15" t="s">
        <v>126</v>
      </c>
      <c r="D7" s="16" t="s">
        <v>962</v>
      </c>
      <c r="E7" s="16" t="s">
        <v>962</v>
      </c>
      <c r="F7" s="27" t="s">
        <v>131</v>
      </c>
      <c r="G7" s="28" t="s">
        <v>963</v>
      </c>
      <c r="H7" s="17">
        <v>2088</v>
      </c>
      <c r="I7" s="17">
        <v>1681</v>
      </c>
      <c r="J7" s="17">
        <f t="shared" ref="J7:J11" si="2">SUM(K7:N7)</f>
        <v>536.4</v>
      </c>
      <c r="K7" s="17">
        <v>536.4</v>
      </c>
      <c r="L7" s="17"/>
      <c r="M7" s="17"/>
      <c r="N7" s="17"/>
      <c r="O7" s="17" t="s">
        <v>205</v>
      </c>
      <c r="P7" s="34" t="s">
        <v>199</v>
      </c>
    </row>
    <row r="8" ht="110.1" customHeight="true" spans="1:16">
      <c r="A8" s="13">
        <v>2</v>
      </c>
      <c r="B8" s="14" t="s">
        <v>964</v>
      </c>
      <c r="C8" s="15" t="s">
        <v>126</v>
      </c>
      <c r="D8" s="16" t="s">
        <v>965</v>
      </c>
      <c r="E8" s="16" t="s">
        <v>966</v>
      </c>
      <c r="F8" s="16" t="s">
        <v>131</v>
      </c>
      <c r="G8" s="28" t="s">
        <v>967</v>
      </c>
      <c r="H8" s="29">
        <v>3885.51</v>
      </c>
      <c r="I8" s="17">
        <v>3680</v>
      </c>
      <c r="J8" s="17">
        <f t="shared" si="2"/>
        <v>104.4</v>
      </c>
      <c r="K8" s="17">
        <v>104.4</v>
      </c>
      <c r="L8" s="17"/>
      <c r="M8" s="17"/>
      <c r="N8" s="17"/>
      <c r="O8" s="17" t="s">
        <v>576</v>
      </c>
      <c r="P8" s="34" t="s">
        <v>199</v>
      </c>
    </row>
    <row r="9" ht="110.1" customHeight="true" spans="1:16">
      <c r="A9" s="13">
        <v>3</v>
      </c>
      <c r="B9" s="14" t="s">
        <v>968</v>
      </c>
      <c r="C9" s="17" t="s">
        <v>126</v>
      </c>
      <c r="D9" s="16" t="s">
        <v>962</v>
      </c>
      <c r="E9" s="16" t="s">
        <v>962</v>
      </c>
      <c r="F9" s="27" t="s">
        <v>236</v>
      </c>
      <c r="G9" s="28" t="s">
        <v>969</v>
      </c>
      <c r="H9" s="17">
        <v>3427</v>
      </c>
      <c r="I9" s="17">
        <v>1192</v>
      </c>
      <c r="J9" s="17">
        <f t="shared" si="2"/>
        <v>793</v>
      </c>
      <c r="K9" s="17"/>
      <c r="L9" s="17">
        <v>793</v>
      </c>
      <c r="M9" s="17"/>
      <c r="N9" s="17"/>
      <c r="O9" s="17" t="s">
        <v>205</v>
      </c>
      <c r="P9" s="34" t="s">
        <v>328</v>
      </c>
    </row>
    <row r="10" ht="50.1" customHeight="true" spans="1:16">
      <c r="A10" s="13">
        <v>4</v>
      </c>
      <c r="B10" s="14" t="s">
        <v>970</v>
      </c>
      <c r="C10" s="15" t="s">
        <v>126</v>
      </c>
      <c r="D10" s="16" t="s">
        <v>971</v>
      </c>
      <c r="E10" s="16" t="s">
        <v>972</v>
      </c>
      <c r="F10" s="16" t="s">
        <v>156</v>
      </c>
      <c r="G10" s="28" t="s">
        <v>973</v>
      </c>
      <c r="H10" s="29">
        <v>8929</v>
      </c>
      <c r="I10" s="17">
        <v>7869</v>
      </c>
      <c r="J10" s="17">
        <f t="shared" si="2"/>
        <v>1134</v>
      </c>
      <c r="K10" s="17">
        <v>1134</v>
      </c>
      <c r="L10" s="17"/>
      <c r="M10" s="17"/>
      <c r="N10" s="17"/>
      <c r="O10" s="17" t="s">
        <v>285</v>
      </c>
      <c r="P10" s="34" t="s">
        <v>199</v>
      </c>
    </row>
    <row r="11" ht="60" customHeight="true" spans="1:16">
      <c r="A11" s="13">
        <v>5</v>
      </c>
      <c r="B11" s="18" t="s">
        <v>974</v>
      </c>
      <c r="C11" s="15" t="s">
        <v>126</v>
      </c>
      <c r="D11" s="16" t="s">
        <v>962</v>
      </c>
      <c r="E11" s="16" t="s">
        <v>962</v>
      </c>
      <c r="F11" s="16" t="s">
        <v>165</v>
      </c>
      <c r="G11" s="28" t="s">
        <v>975</v>
      </c>
      <c r="H11" s="17">
        <v>751</v>
      </c>
      <c r="I11" s="15"/>
      <c r="J11" s="17">
        <f t="shared" si="2"/>
        <v>252</v>
      </c>
      <c r="K11" s="17"/>
      <c r="L11" s="17">
        <v>252</v>
      </c>
      <c r="M11" s="17"/>
      <c r="N11" s="17"/>
      <c r="O11" s="13" t="s">
        <v>198</v>
      </c>
      <c r="P11" s="14" t="s">
        <v>328</v>
      </c>
    </row>
    <row r="15" ht="14.25" spans="2:16">
      <c r="B15" s="19"/>
      <c r="C15" s="20"/>
      <c r="D15" s="21"/>
      <c r="E15" s="21"/>
      <c r="F15" s="30"/>
      <c r="G15" s="30"/>
      <c r="H15" s="20"/>
      <c r="I15" s="20"/>
      <c r="J15" s="20"/>
      <c r="K15" s="20"/>
      <c r="L15" s="20"/>
      <c r="M15" s="20"/>
      <c r="N15" s="20"/>
      <c r="O15" s="20"/>
      <c r="P15" s="21"/>
    </row>
    <row r="16" ht="14.25" spans="2:16">
      <c r="B16" s="22"/>
      <c r="C16" s="20"/>
      <c r="D16" s="20"/>
      <c r="E16" s="20"/>
      <c r="F16" s="31"/>
      <c r="G16" s="22"/>
      <c r="H16" s="20"/>
      <c r="I16" s="20"/>
      <c r="J16" s="20"/>
      <c r="K16" s="20"/>
      <c r="L16" s="20"/>
      <c r="M16" s="20"/>
      <c r="N16" s="20"/>
      <c r="O16" s="20"/>
      <c r="P16" s="20"/>
    </row>
    <row r="17" ht="14.25" spans="2:16">
      <c r="B17" s="22"/>
      <c r="C17" s="20"/>
      <c r="D17" s="20"/>
      <c r="E17" s="20"/>
      <c r="F17" s="31"/>
      <c r="G17" s="22"/>
      <c r="H17" s="20"/>
      <c r="I17" s="20"/>
      <c r="J17" s="20"/>
      <c r="K17" s="20"/>
      <c r="L17" s="20"/>
      <c r="M17" s="20"/>
      <c r="N17" s="20"/>
      <c r="O17" s="20"/>
      <c r="P17" s="20"/>
    </row>
    <row r="18" ht="14.25" spans="2:16">
      <c r="B18" s="22"/>
      <c r="C18" s="20"/>
      <c r="D18" s="20"/>
      <c r="E18" s="20"/>
      <c r="F18" s="31"/>
      <c r="G18" s="22"/>
      <c r="H18" s="20"/>
      <c r="I18" s="20"/>
      <c r="J18" s="20"/>
      <c r="K18" s="20"/>
      <c r="L18" s="20"/>
      <c r="M18" s="20"/>
      <c r="N18" s="20"/>
      <c r="O18" s="20"/>
      <c r="P18" s="20"/>
    </row>
  </sheetData>
  <mergeCells count="14">
    <mergeCell ref="A1:P1"/>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7"/>
  <sheetViews>
    <sheetView view="pageBreakPreview" zoomScale="70" zoomScaleNormal="70" zoomScaleSheetLayoutView="70" workbookViewId="0">
      <pane ySplit="4" topLeftCell="A5" activePane="bottomLeft" state="frozen"/>
      <selection/>
      <selection pane="bottomLeft" activeCell="A1" sqref="A1:P1"/>
    </sheetView>
  </sheetViews>
  <sheetFormatPr defaultColWidth="9" defaultRowHeight="13.5"/>
  <cols>
    <col min="1" max="1" width="6.625" customWidth="true"/>
    <col min="2" max="2" width="25.625" customWidth="true"/>
    <col min="3" max="4" width="13.625" customWidth="true"/>
    <col min="5" max="5" width="15" customWidth="true"/>
    <col min="6" max="6" width="13.625" customWidth="true"/>
    <col min="7" max="7" width="35.625" customWidth="true"/>
    <col min="8" max="14" width="11.625" customWidth="true"/>
    <col min="15" max="15" width="13.625" customWidth="true"/>
    <col min="16" max="16" width="20.625" customWidth="true"/>
  </cols>
  <sheetData>
    <row r="1" ht="30" customHeight="true" spans="1:16">
      <c r="A1" s="476" t="s">
        <v>56</v>
      </c>
      <c r="B1" s="476"/>
      <c r="C1" s="476"/>
      <c r="D1" s="476"/>
      <c r="E1" s="476"/>
      <c r="F1" s="476"/>
      <c r="G1" s="476"/>
      <c r="H1" s="476"/>
      <c r="I1" s="476"/>
      <c r="J1" s="476"/>
      <c r="K1" s="476"/>
      <c r="L1" s="476"/>
      <c r="M1" s="476"/>
      <c r="N1" s="476"/>
      <c r="O1" s="476"/>
      <c r="P1" s="476"/>
    </row>
    <row r="2" ht="30" customHeight="true" spans="1:16">
      <c r="A2" s="367"/>
      <c r="B2" s="367"/>
      <c r="C2" s="367"/>
      <c r="D2" s="367"/>
      <c r="E2" s="367"/>
      <c r="F2" s="367"/>
      <c r="G2" s="367"/>
      <c r="H2" s="480"/>
      <c r="I2" s="486"/>
      <c r="J2" s="486"/>
      <c r="K2" s="487"/>
      <c r="L2" s="486"/>
      <c r="M2" s="486"/>
      <c r="N2" s="488"/>
      <c r="O2" s="489"/>
      <c r="P2" s="490" t="s">
        <v>57</v>
      </c>
    </row>
    <row r="3" ht="24.95" customHeight="true" spans="1:16">
      <c r="A3" s="33" t="s">
        <v>58</v>
      </c>
      <c r="B3" s="33" t="s">
        <v>59</v>
      </c>
      <c r="C3" s="33" t="s">
        <v>60</v>
      </c>
      <c r="D3" s="33" t="s">
        <v>61</v>
      </c>
      <c r="E3" s="33" t="s">
        <v>62</v>
      </c>
      <c r="F3" s="33" t="s">
        <v>63</v>
      </c>
      <c r="G3" s="33" t="s">
        <v>64</v>
      </c>
      <c r="H3" s="84" t="s">
        <v>65</v>
      </c>
      <c r="I3" s="84" t="s">
        <v>66</v>
      </c>
      <c r="J3" s="84" t="s">
        <v>67</v>
      </c>
      <c r="K3" s="84" t="s">
        <v>68</v>
      </c>
      <c r="L3" s="84"/>
      <c r="M3" s="84"/>
      <c r="N3" s="84"/>
      <c r="O3" s="33" t="s">
        <v>69</v>
      </c>
      <c r="P3" s="33" t="s">
        <v>70</v>
      </c>
    </row>
    <row r="4" ht="24.95" customHeight="true" spans="1:16">
      <c r="A4" s="33"/>
      <c r="B4" s="33"/>
      <c r="C4" s="33"/>
      <c r="D4" s="33"/>
      <c r="E4" s="33"/>
      <c r="F4" s="33"/>
      <c r="G4" s="33"/>
      <c r="H4" s="84"/>
      <c r="I4" s="84"/>
      <c r="J4" s="84"/>
      <c r="K4" s="33" t="s">
        <v>71</v>
      </c>
      <c r="L4" s="33" t="s">
        <v>72</v>
      </c>
      <c r="M4" s="33" t="s">
        <v>73</v>
      </c>
      <c r="N4" s="33" t="s">
        <v>74</v>
      </c>
      <c r="O4" s="33"/>
      <c r="P4" s="33"/>
    </row>
    <row r="5" ht="24.95" customHeight="true" spans="1:16">
      <c r="A5" s="33"/>
      <c r="B5" s="232" t="s">
        <v>75</v>
      </c>
      <c r="C5" s="33">
        <f>SUM(C9:C10)</f>
        <v>4</v>
      </c>
      <c r="D5" s="33"/>
      <c r="E5" s="481"/>
      <c r="F5" s="33"/>
      <c r="G5" s="232"/>
      <c r="H5" s="91">
        <f>SUM(H11:H17)</f>
        <v>1668198</v>
      </c>
      <c r="I5" s="91">
        <f t="shared" ref="I5:N5" si="0">SUM(I11:I17)</f>
        <v>310904</v>
      </c>
      <c r="J5" s="91">
        <f t="shared" si="0"/>
        <v>292200</v>
      </c>
      <c r="K5" s="91">
        <f t="shared" si="0"/>
        <v>0</v>
      </c>
      <c r="L5" s="91">
        <f t="shared" si="0"/>
        <v>0</v>
      </c>
      <c r="M5" s="91">
        <f t="shared" si="0"/>
        <v>20000</v>
      </c>
      <c r="N5" s="91">
        <f t="shared" si="0"/>
        <v>272200</v>
      </c>
      <c r="O5" s="33"/>
      <c r="P5" s="481"/>
    </row>
    <row r="6" ht="24.95" customHeight="true" spans="1:16">
      <c r="A6" s="33" t="s">
        <v>76</v>
      </c>
      <c r="B6" s="232" t="s">
        <v>77</v>
      </c>
      <c r="C6" s="33">
        <v>2</v>
      </c>
      <c r="D6" s="477"/>
      <c r="E6" s="482"/>
      <c r="F6" s="477"/>
      <c r="G6" s="483"/>
      <c r="H6" s="91">
        <f>SUM(H12:H12)</f>
        <v>348700</v>
      </c>
      <c r="I6" s="91">
        <f t="shared" ref="I6:N6" si="1">SUM(I12:I12)</f>
        <v>0</v>
      </c>
      <c r="J6" s="91">
        <f t="shared" si="1"/>
        <v>40000</v>
      </c>
      <c r="K6" s="91">
        <f t="shared" si="1"/>
        <v>0</v>
      </c>
      <c r="L6" s="91">
        <f t="shared" si="1"/>
        <v>0</v>
      </c>
      <c r="M6" s="91">
        <f t="shared" si="1"/>
        <v>0</v>
      </c>
      <c r="N6" s="91">
        <f t="shared" si="1"/>
        <v>40000</v>
      </c>
      <c r="O6" s="33"/>
      <c r="P6" s="482"/>
    </row>
    <row r="7" ht="24.95" customHeight="true" spans="1:16">
      <c r="A7" s="33" t="s">
        <v>78</v>
      </c>
      <c r="B7" s="232" t="s">
        <v>79</v>
      </c>
      <c r="C7" s="33">
        <v>1</v>
      </c>
      <c r="D7" s="477"/>
      <c r="E7" s="482"/>
      <c r="F7" s="477"/>
      <c r="G7" s="483"/>
      <c r="H7" s="91">
        <f>SUM(H15)</f>
        <v>503698</v>
      </c>
      <c r="I7" s="91">
        <f t="shared" ref="I7:N7" si="2">SUM(I15)</f>
        <v>0</v>
      </c>
      <c r="J7" s="91">
        <f t="shared" si="2"/>
        <v>20000</v>
      </c>
      <c r="K7" s="91">
        <f t="shared" si="2"/>
        <v>0</v>
      </c>
      <c r="L7" s="91">
        <f t="shared" si="2"/>
        <v>0</v>
      </c>
      <c r="M7" s="91">
        <f t="shared" si="2"/>
        <v>20000</v>
      </c>
      <c r="N7" s="91">
        <f t="shared" si="2"/>
        <v>0</v>
      </c>
      <c r="O7" s="33"/>
      <c r="P7" s="482"/>
    </row>
    <row r="8" ht="24.95" customHeight="true" spans="1:16">
      <c r="A8" s="33" t="s">
        <v>80</v>
      </c>
      <c r="B8" s="232" t="s">
        <v>81</v>
      </c>
      <c r="C8" s="33">
        <v>1</v>
      </c>
      <c r="D8" s="477"/>
      <c r="E8" s="482"/>
      <c r="F8" s="477"/>
      <c r="G8" s="483"/>
      <c r="H8" s="91">
        <f>SUM(H17)</f>
        <v>7200</v>
      </c>
      <c r="I8" s="91">
        <f t="shared" ref="I8:N8" si="3">SUM(I17)</f>
        <v>4000</v>
      </c>
      <c r="J8" s="91">
        <f t="shared" si="3"/>
        <v>2200</v>
      </c>
      <c r="K8" s="91">
        <f t="shared" si="3"/>
        <v>0</v>
      </c>
      <c r="L8" s="91">
        <f t="shared" si="3"/>
        <v>0</v>
      </c>
      <c r="M8" s="91">
        <f t="shared" si="3"/>
        <v>0</v>
      </c>
      <c r="N8" s="91">
        <f t="shared" si="3"/>
        <v>2200</v>
      </c>
      <c r="O8" s="33"/>
      <c r="P8" s="482"/>
    </row>
    <row r="9" ht="24.95" customHeight="true" spans="1:16">
      <c r="A9" s="33"/>
      <c r="B9" s="232" t="s">
        <v>82</v>
      </c>
      <c r="C9" s="33">
        <f>COUNTIF(C12:C18,"新建")</f>
        <v>2</v>
      </c>
      <c r="D9" s="477"/>
      <c r="E9" s="482"/>
      <c r="F9" s="477"/>
      <c r="G9" s="483"/>
      <c r="H9" s="91">
        <f>SUMIF($C$12:$C$17,"新建",H12:H17)</f>
        <v>852398</v>
      </c>
      <c r="I9" s="91">
        <f t="shared" ref="I9:N9" si="4">SUMIF($C$12:$C$17,"新建",I12:I17)</f>
        <v>0</v>
      </c>
      <c r="J9" s="91">
        <f t="shared" si="4"/>
        <v>60000</v>
      </c>
      <c r="K9" s="91">
        <f t="shared" si="4"/>
        <v>0</v>
      </c>
      <c r="L9" s="91">
        <f t="shared" si="4"/>
        <v>0</v>
      </c>
      <c r="M9" s="91">
        <f t="shared" si="4"/>
        <v>20000</v>
      </c>
      <c r="N9" s="91">
        <f t="shared" si="4"/>
        <v>40000</v>
      </c>
      <c r="O9" s="33"/>
      <c r="P9" s="482"/>
    </row>
    <row r="10" ht="24.95" customHeight="true" spans="1:16">
      <c r="A10" s="477"/>
      <c r="B10" s="232" t="s">
        <v>83</v>
      </c>
      <c r="C10" s="33">
        <f>COUNTIF(C12:C18,"续建")</f>
        <v>2</v>
      </c>
      <c r="D10" s="477"/>
      <c r="E10" s="482"/>
      <c r="F10" s="477"/>
      <c r="G10" s="483"/>
      <c r="H10" s="91">
        <f>SUMIF($C$12:$C$17,"续建",H12:H17)</f>
        <v>815800</v>
      </c>
      <c r="I10" s="91">
        <f t="shared" ref="I10:N10" si="5">SUMIF($C$12:$C$17,"续建",I12:I17)</f>
        <v>310904</v>
      </c>
      <c r="J10" s="91">
        <f t="shared" si="5"/>
        <v>232200</v>
      </c>
      <c r="K10" s="91">
        <f t="shared" si="5"/>
        <v>0</v>
      </c>
      <c r="L10" s="91">
        <f t="shared" si="5"/>
        <v>0</v>
      </c>
      <c r="M10" s="91">
        <f t="shared" si="5"/>
        <v>0</v>
      </c>
      <c r="N10" s="91">
        <f t="shared" si="5"/>
        <v>232200</v>
      </c>
      <c r="O10" s="33"/>
      <c r="P10" s="482"/>
    </row>
    <row r="11" ht="24.95" customHeight="true" spans="1:16">
      <c r="A11" s="57"/>
      <c r="B11" s="92" t="s">
        <v>84</v>
      </c>
      <c r="C11" s="57"/>
      <c r="D11" s="57"/>
      <c r="E11" s="484"/>
      <c r="F11" s="57"/>
      <c r="G11" s="92"/>
      <c r="H11" s="57"/>
      <c r="I11" s="57"/>
      <c r="J11" s="57"/>
      <c r="K11" s="57"/>
      <c r="L11" s="57"/>
      <c r="M11" s="57"/>
      <c r="N11" s="57"/>
      <c r="O11" s="121"/>
      <c r="P11" s="121"/>
    </row>
    <row r="12" ht="50.1" customHeight="true" spans="1:16">
      <c r="A12" s="215">
        <f>IF(C12&lt;&gt;"",MAX(A$11:A11)+1,"")</f>
        <v>1</v>
      </c>
      <c r="B12" s="94" t="s">
        <v>85</v>
      </c>
      <c r="C12" s="15" t="s">
        <v>82</v>
      </c>
      <c r="D12" s="15" t="s">
        <v>86</v>
      </c>
      <c r="E12" s="15" t="s">
        <v>87</v>
      </c>
      <c r="F12" s="15" t="s">
        <v>88</v>
      </c>
      <c r="G12" s="98" t="s">
        <v>89</v>
      </c>
      <c r="H12" s="15">
        <v>348700</v>
      </c>
      <c r="I12" s="15"/>
      <c r="J12" s="15">
        <v>40000</v>
      </c>
      <c r="K12" s="15"/>
      <c r="L12" s="58"/>
      <c r="M12" s="58"/>
      <c r="N12" s="15">
        <v>40000</v>
      </c>
      <c r="O12" s="15" t="s">
        <v>90</v>
      </c>
      <c r="P12" s="58" t="s">
        <v>91</v>
      </c>
    </row>
    <row r="13" ht="51.95" customHeight="true" spans="1:16">
      <c r="A13" s="215">
        <f>IF(C13&lt;&gt;"",MAX(A$11:A12)+1,"")</f>
        <v>2</v>
      </c>
      <c r="B13" s="94" t="s">
        <v>92</v>
      </c>
      <c r="C13" s="15" t="s">
        <v>83</v>
      </c>
      <c r="D13" s="15" t="s">
        <v>93</v>
      </c>
      <c r="E13" s="15" t="s">
        <v>94</v>
      </c>
      <c r="F13" s="15" t="s">
        <v>95</v>
      </c>
      <c r="G13" s="98" t="s">
        <v>96</v>
      </c>
      <c r="H13" s="15">
        <v>808600</v>
      </c>
      <c r="I13" s="15">
        <v>306904</v>
      </c>
      <c r="J13" s="15">
        <v>230000</v>
      </c>
      <c r="K13" s="15"/>
      <c r="L13" s="58"/>
      <c r="M13" s="58"/>
      <c r="N13" s="15">
        <v>230000</v>
      </c>
      <c r="O13" s="15" t="s">
        <v>97</v>
      </c>
      <c r="P13" s="58" t="s">
        <v>98</v>
      </c>
    </row>
    <row r="14" ht="20.1" customHeight="true" spans="1:16">
      <c r="A14" s="215" t="str">
        <f>IF(C14&lt;&gt;"",MAX(A$11:A12)+1,"")</f>
        <v/>
      </c>
      <c r="B14" s="232" t="s">
        <v>99</v>
      </c>
      <c r="C14" s="478"/>
      <c r="D14" s="479"/>
      <c r="E14" s="485"/>
      <c r="F14" s="15"/>
      <c r="G14" s="98"/>
      <c r="H14" s="57"/>
      <c r="I14" s="57"/>
      <c r="J14" s="57"/>
      <c r="K14" s="57"/>
      <c r="L14" s="57"/>
      <c r="M14" s="57"/>
      <c r="N14" s="57"/>
      <c r="O14" s="121"/>
      <c r="P14" s="121"/>
    </row>
    <row r="15" ht="69.95" customHeight="true" spans="1:16">
      <c r="A15" s="215">
        <f>IF(C15&lt;&gt;"",MAX(A$11:A14)+1,"")</f>
        <v>3</v>
      </c>
      <c r="B15" s="94" t="s">
        <v>100</v>
      </c>
      <c r="C15" s="15" t="s">
        <v>82</v>
      </c>
      <c r="D15" s="15" t="s">
        <v>101</v>
      </c>
      <c r="E15" s="15" t="s">
        <v>102</v>
      </c>
      <c r="F15" s="15" t="s">
        <v>103</v>
      </c>
      <c r="G15" s="98" t="s">
        <v>104</v>
      </c>
      <c r="H15" s="15">
        <v>503698</v>
      </c>
      <c r="I15" s="15"/>
      <c r="J15" s="15">
        <v>20000</v>
      </c>
      <c r="K15" s="15"/>
      <c r="L15" s="58"/>
      <c r="M15" s="15">
        <v>20000</v>
      </c>
      <c r="N15" s="15"/>
      <c r="O15" s="15" t="s">
        <v>105</v>
      </c>
      <c r="P15" s="58" t="s">
        <v>91</v>
      </c>
    </row>
    <row r="16" ht="20.1" customHeight="true" spans="1:16">
      <c r="A16" s="215"/>
      <c r="B16" s="232" t="s">
        <v>106</v>
      </c>
      <c r="C16" s="478"/>
      <c r="D16" s="479"/>
      <c r="E16" s="485"/>
      <c r="F16" s="15"/>
      <c r="G16" s="98"/>
      <c r="H16" s="57"/>
      <c r="I16" s="57"/>
      <c r="J16" s="57"/>
      <c r="K16" s="57"/>
      <c r="L16" s="57"/>
      <c r="M16" s="57"/>
      <c r="N16" s="57"/>
      <c r="O16" s="121"/>
      <c r="P16" s="121"/>
    </row>
    <row r="17" ht="63" customHeight="true" spans="1:16">
      <c r="A17" s="215">
        <f>IF(C17&lt;&gt;"",MAX(A$11:A16)+1,"")</f>
        <v>4</v>
      </c>
      <c r="B17" s="94" t="s">
        <v>107</v>
      </c>
      <c r="C17" s="15" t="s">
        <v>83</v>
      </c>
      <c r="D17" s="15" t="s">
        <v>108</v>
      </c>
      <c r="E17" s="15" t="s">
        <v>109</v>
      </c>
      <c r="F17" s="15" t="s">
        <v>110</v>
      </c>
      <c r="G17" s="98" t="s">
        <v>111</v>
      </c>
      <c r="H17" s="15">
        <v>7200</v>
      </c>
      <c r="I17" s="15">
        <v>4000</v>
      </c>
      <c r="J17" s="15">
        <v>2200</v>
      </c>
      <c r="K17" s="15"/>
      <c r="L17" s="15"/>
      <c r="M17" s="15"/>
      <c r="N17" s="15">
        <v>2200</v>
      </c>
      <c r="O17" s="15" t="s">
        <v>112</v>
      </c>
      <c r="P17" s="58" t="s">
        <v>113</v>
      </c>
    </row>
  </sheetData>
  <mergeCells count="15">
    <mergeCell ref="A1:P1"/>
    <mergeCell ref="A2:G2"/>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31496062992126" footer="0.31496062992126"/>
  <pageSetup paperSize="9" scale="57" fitToHeight="0" orientation="landscape"/>
  <headerFooter/>
  <ignoredErrors>
    <ignoredError sqref="A14" formula="true"/>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G60"/>
  <sheetViews>
    <sheetView view="pageBreakPreview" zoomScale="70" zoomScaleNormal="60" zoomScaleSheetLayoutView="70" workbookViewId="0">
      <pane ySplit="4" topLeftCell="A52" activePane="bottomLeft" state="frozen"/>
      <selection/>
      <selection pane="bottomLeft" activeCell="D60" sqref="D60"/>
    </sheetView>
  </sheetViews>
  <sheetFormatPr defaultColWidth="9" defaultRowHeight="14.25"/>
  <cols>
    <col min="1" max="1" width="6.625" style="313" customWidth="true"/>
    <col min="2" max="2" width="25.625" style="455" customWidth="true"/>
    <col min="3" max="3" width="13.625" style="437" customWidth="true"/>
    <col min="4" max="4" width="14.5" style="437" customWidth="true"/>
    <col min="5" max="5" width="19.125" style="437" customWidth="true"/>
    <col min="6" max="6" width="12.625" style="437" customWidth="true"/>
    <col min="7" max="7" width="35.625" style="455" customWidth="true"/>
    <col min="8" max="14" width="11.625" style="437" customWidth="true"/>
    <col min="15" max="15" width="13.625" style="437" customWidth="true"/>
    <col min="16" max="16" width="22.875" style="313" customWidth="true"/>
    <col min="17" max="19" width="9" style="313" hidden="true" customWidth="true"/>
    <col min="20" max="20" width="10.75" style="313" hidden="true" customWidth="true"/>
    <col min="21" max="21" width="12.375" style="313" hidden="true" customWidth="true"/>
    <col min="22" max="22" width="12.625" style="313" hidden="true" customWidth="true"/>
    <col min="23" max="23" width="10.75" style="313" hidden="true" customWidth="true"/>
    <col min="24" max="24" width="13.875" style="313" hidden="true" customWidth="true"/>
    <col min="25" max="25" width="10.75" style="313" hidden="true" customWidth="true"/>
    <col min="26" max="26" width="12.125" style="313" hidden="true" customWidth="true"/>
    <col min="27" max="27" width="10.75" style="313" hidden="true" customWidth="true"/>
    <col min="28" max="28" width="11.875" style="313" hidden="true" customWidth="true"/>
    <col min="29" max="29" width="10.75" style="313" hidden="true" customWidth="true"/>
    <col min="30" max="30" width="11.875" style="313" hidden="true" customWidth="true"/>
    <col min="31" max="31" width="14.625" style="313" hidden="true" customWidth="true"/>
    <col min="32" max="32" width="13.375" style="313" hidden="true" customWidth="true"/>
    <col min="33" max="33" width="9" style="313" hidden="true" customWidth="true"/>
    <col min="34" max="53" width="9" style="313"/>
    <col min="54" max="54" width="9" style="313" customWidth="true"/>
    <col min="55" max="16384" width="9" style="313"/>
  </cols>
  <sheetData>
    <row r="1" ht="30" customHeight="true" spans="1:32">
      <c r="A1" s="251" t="s">
        <v>114</v>
      </c>
      <c r="B1" s="260"/>
      <c r="C1" s="251"/>
      <c r="D1" s="251"/>
      <c r="E1" s="251"/>
      <c r="F1" s="251"/>
      <c r="G1" s="260"/>
      <c r="H1" s="251"/>
      <c r="I1" s="251"/>
      <c r="J1" s="251"/>
      <c r="K1" s="251"/>
      <c r="L1" s="251"/>
      <c r="M1" s="251"/>
      <c r="N1" s="251"/>
      <c r="O1" s="251"/>
      <c r="P1" s="261"/>
      <c r="Q1" s="251"/>
      <c r="R1" s="251"/>
      <c r="S1" s="251"/>
      <c r="T1" s="251"/>
      <c r="U1" s="251"/>
      <c r="V1" s="251"/>
      <c r="W1" s="251"/>
      <c r="X1" s="251"/>
      <c r="Y1" s="251"/>
      <c r="Z1" s="251"/>
      <c r="AA1" s="251"/>
      <c r="AB1" s="251"/>
      <c r="AC1" s="251"/>
      <c r="AD1" s="251"/>
      <c r="AE1" s="251"/>
      <c r="AF1" s="251"/>
    </row>
    <row r="2" s="367" customFormat="true" ht="30" customHeight="true" spans="1:32">
      <c r="A2" s="271" t="s">
        <v>57</v>
      </c>
      <c r="B2" s="357"/>
      <c r="C2" s="355"/>
      <c r="D2" s="355"/>
      <c r="E2" s="355"/>
      <c r="F2" s="355"/>
      <c r="G2" s="357"/>
      <c r="H2" s="355"/>
      <c r="I2" s="355"/>
      <c r="J2" s="355"/>
      <c r="K2" s="355"/>
      <c r="L2" s="355"/>
      <c r="M2" s="355"/>
      <c r="N2" s="355"/>
      <c r="O2" s="355"/>
      <c r="P2" s="271"/>
      <c r="Q2" s="271"/>
      <c r="R2" s="271"/>
      <c r="S2" s="271"/>
      <c r="T2" s="271"/>
      <c r="U2" s="271"/>
      <c r="V2" s="271"/>
      <c r="W2" s="271"/>
      <c r="X2" s="271"/>
      <c r="Y2" s="271"/>
      <c r="Z2" s="271"/>
      <c r="AA2" s="271"/>
      <c r="AB2" s="271"/>
      <c r="AC2" s="271"/>
      <c r="AD2" s="271"/>
      <c r="AE2" s="271"/>
      <c r="AF2" s="271"/>
    </row>
    <row r="3" s="306" customFormat="true" ht="24.95" customHeight="true" spans="1:17">
      <c r="A3" s="33" t="s">
        <v>58</v>
      </c>
      <c r="B3" s="33" t="s">
        <v>59</v>
      </c>
      <c r="C3" s="33" t="s">
        <v>60</v>
      </c>
      <c r="D3" s="33" t="s">
        <v>61</v>
      </c>
      <c r="E3" s="33" t="s">
        <v>62</v>
      </c>
      <c r="F3" s="33" t="s">
        <v>63</v>
      </c>
      <c r="G3" s="33" t="s">
        <v>64</v>
      </c>
      <c r="H3" s="33" t="s">
        <v>65</v>
      </c>
      <c r="I3" s="33" t="s">
        <v>115</v>
      </c>
      <c r="J3" s="33" t="s">
        <v>67</v>
      </c>
      <c r="K3" s="84" t="s">
        <v>68</v>
      </c>
      <c r="L3" s="84"/>
      <c r="M3" s="84"/>
      <c r="N3" s="84"/>
      <c r="O3" s="33" t="s">
        <v>69</v>
      </c>
      <c r="P3" s="33" t="s">
        <v>70</v>
      </c>
      <c r="Q3" s="56" t="s">
        <v>116</v>
      </c>
    </row>
    <row r="4" s="306" customFormat="true" ht="24.95" customHeight="true" spans="1:17">
      <c r="A4" s="33"/>
      <c r="B4" s="33"/>
      <c r="C4" s="33"/>
      <c r="D4" s="33"/>
      <c r="E4" s="33"/>
      <c r="F4" s="33"/>
      <c r="G4" s="33"/>
      <c r="H4" s="33"/>
      <c r="I4" s="33"/>
      <c r="J4" s="33"/>
      <c r="K4" s="33" t="s">
        <v>71</v>
      </c>
      <c r="L4" s="33" t="s">
        <v>72</v>
      </c>
      <c r="M4" s="33" t="s">
        <v>73</v>
      </c>
      <c r="N4" s="33" t="s">
        <v>74</v>
      </c>
      <c r="O4" s="33"/>
      <c r="P4" s="33"/>
      <c r="Q4" s="56"/>
    </row>
    <row r="5" s="309" customFormat="true" ht="24.95" customHeight="true" spans="1:19">
      <c r="A5" s="275"/>
      <c r="B5" s="49" t="s">
        <v>75</v>
      </c>
      <c r="C5" s="276">
        <f>SUM(C12:C14)</f>
        <v>37</v>
      </c>
      <c r="D5" s="51"/>
      <c r="E5" s="51"/>
      <c r="F5" s="51"/>
      <c r="G5" s="89"/>
      <c r="H5" s="276">
        <f>SUM(H6:H11)</f>
        <v>1315365</v>
      </c>
      <c r="I5" s="276">
        <f t="shared" ref="I5:N5" si="0">SUM(I6:I11)</f>
        <v>195154</v>
      </c>
      <c r="J5" s="276">
        <f t="shared" si="0"/>
        <v>122920</v>
      </c>
      <c r="K5" s="276">
        <f t="shared" si="0"/>
        <v>14300</v>
      </c>
      <c r="L5" s="276">
        <f t="shared" si="0"/>
        <v>1460</v>
      </c>
      <c r="M5" s="276">
        <f t="shared" si="0"/>
        <v>2480</v>
      </c>
      <c r="N5" s="276">
        <f t="shared" si="0"/>
        <v>104680</v>
      </c>
      <c r="O5" s="51"/>
      <c r="P5" s="89"/>
      <c r="Q5" s="307"/>
      <c r="R5" s="308"/>
      <c r="S5" s="308"/>
    </row>
    <row r="6" s="309" customFormat="true" ht="24.95" customHeight="true" spans="1:19">
      <c r="A6" s="277" t="s">
        <v>76</v>
      </c>
      <c r="B6" s="49" t="s">
        <v>117</v>
      </c>
      <c r="C6" s="276">
        <v>28</v>
      </c>
      <c r="D6" s="51"/>
      <c r="E6" s="462"/>
      <c r="F6" s="51"/>
      <c r="G6" s="89"/>
      <c r="H6" s="276">
        <f>SUM(H17:H46)</f>
        <v>783125</v>
      </c>
      <c r="I6" s="276">
        <f t="shared" ref="I6:N6" si="1">SUM(I17:I46)</f>
        <v>52494</v>
      </c>
      <c r="J6" s="276">
        <f t="shared" si="1"/>
        <v>60100</v>
      </c>
      <c r="K6" s="276">
        <f t="shared" si="1"/>
        <v>14060</v>
      </c>
      <c r="L6" s="276">
        <f t="shared" si="1"/>
        <v>1460</v>
      </c>
      <c r="M6" s="276">
        <f t="shared" si="1"/>
        <v>1100</v>
      </c>
      <c r="N6" s="276">
        <f t="shared" si="1"/>
        <v>43480</v>
      </c>
      <c r="O6" s="51"/>
      <c r="P6" s="89"/>
      <c r="Q6" s="307"/>
      <c r="R6" s="308"/>
      <c r="S6" s="308"/>
    </row>
    <row r="7" s="309" customFormat="true" ht="24.95" customHeight="true" spans="1:19">
      <c r="A7" s="277" t="s">
        <v>78</v>
      </c>
      <c r="B7" s="49" t="s">
        <v>118</v>
      </c>
      <c r="C7" s="276">
        <v>1</v>
      </c>
      <c r="D7" s="51"/>
      <c r="E7" s="51"/>
      <c r="F7" s="51"/>
      <c r="G7" s="89"/>
      <c r="H7" s="276">
        <f>SUM(H48:H48)</f>
        <v>156015</v>
      </c>
      <c r="I7" s="276">
        <f t="shared" ref="I7:N7" si="2">SUM(I48:I48)</f>
        <v>2460</v>
      </c>
      <c r="J7" s="276">
        <f t="shared" si="2"/>
        <v>30000</v>
      </c>
      <c r="K7" s="276">
        <f t="shared" si="2"/>
        <v>0</v>
      </c>
      <c r="L7" s="276">
        <f t="shared" si="2"/>
        <v>0</v>
      </c>
      <c r="M7" s="276">
        <f t="shared" si="2"/>
        <v>0</v>
      </c>
      <c r="N7" s="276">
        <f t="shared" si="2"/>
        <v>30000</v>
      </c>
      <c r="O7" s="51"/>
      <c r="P7" s="89"/>
      <c r="Q7" s="307"/>
      <c r="R7" s="308"/>
      <c r="S7" s="308"/>
    </row>
    <row r="8" s="309" customFormat="true" ht="24.95" customHeight="true" spans="1:19">
      <c r="A8" s="277" t="s">
        <v>80</v>
      </c>
      <c r="B8" s="49" t="s">
        <v>119</v>
      </c>
      <c r="C8" s="276">
        <v>2</v>
      </c>
      <c r="D8" s="51"/>
      <c r="E8" s="51"/>
      <c r="F8" s="51"/>
      <c r="G8" s="89"/>
      <c r="H8" s="276">
        <f>SUM(H50:H51)</f>
        <v>221115</v>
      </c>
      <c r="I8" s="276">
        <f t="shared" ref="I8:N8" si="3">SUM(I50:I51)</f>
        <v>97000</v>
      </c>
      <c r="J8" s="276">
        <f t="shared" si="3"/>
        <v>2000</v>
      </c>
      <c r="K8" s="276">
        <f t="shared" si="3"/>
        <v>0</v>
      </c>
      <c r="L8" s="276">
        <f t="shared" si="3"/>
        <v>0</v>
      </c>
      <c r="M8" s="276">
        <f t="shared" si="3"/>
        <v>0</v>
      </c>
      <c r="N8" s="276">
        <f t="shared" si="3"/>
        <v>2000</v>
      </c>
      <c r="O8" s="51"/>
      <c r="P8" s="89"/>
      <c r="Q8" s="307"/>
      <c r="R8" s="308"/>
      <c r="S8" s="308"/>
    </row>
    <row r="9" s="309" customFormat="true" ht="24.95" customHeight="true" spans="1:19">
      <c r="A9" s="277" t="s">
        <v>120</v>
      </c>
      <c r="B9" s="49" t="s">
        <v>121</v>
      </c>
      <c r="C9" s="276">
        <v>1</v>
      </c>
      <c r="D9" s="51"/>
      <c r="E9" s="51"/>
      <c r="F9" s="51"/>
      <c r="G9" s="89"/>
      <c r="H9" s="276">
        <f>SUM(H53:H53)</f>
        <v>42876</v>
      </c>
      <c r="I9" s="276">
        <f t="shared" ref="I9:N9" si="4">SUM(I53:I53)</f>
        <v>15000</v>
      </c>
      <c r="J9" s="276">
        <f t="shared" si="4"/>
        <v>15000</v>
      </c>
      <c r="K9" s="276">
        <f t="shared" si="4"/>
        <v>0</v>
      </c>
      <c r="L9" s="276">
        <f t="shared" si="4"/>
        <v>0</v>
      </c>
      <c r="M9" s="276">
        <f t="shared" si="4"/>
        <v>0</v>
      </c>
      <c r="N9" s="276">
        <f t="shared" si="4"/>
        <v>15000</v>
      </c>
      <c r="O9" s="51"/>
      <c r="P9" s="89"/>
      <c r="Q9" s="307"/>
      <c r="R9" s="308"/>
      <c r="S9" s="308"/>
    </row>
    <row r="10" s="309" customFormat="true" ht="24.95" customHeight="true" spans="1:19">
      <c r="A10" s="277" t="s">
        <v>122</v>
      </c>
      <c r="B10" s="49" t="s">
        <v>123</v>
      </c>
      <c r="C10" s="276">
        <v>1</v>
      </c>
      <c r="D10" s="51"/>
      <c r="E10" s="51"/>
      <c r="F10" s="51"/>
      <c r="G10" s="89"/>
      <c r="H10" s="276">
        <f>SUM(H55)</f>
        <v>2400</v>
      </c>
      <c r="I10" s="276">
        <f t="shared" ref="I10:N10" si="5">SUM(I55)</f>
        <v>700</v>
      </c>
      <c r="J10" s="276">
        <f t="shared" si="5"/>
        <v>1380</v>
      </c>
      <c r="K10" s="276">
        <f t="shared" si="5"/>
        <v>0</v>
      </c>
      <c r="L10" s="276">
        <f t="shared" si="5"/>
        <v>0</v>
      </c>
      <c r="M10" s="276">
        <f t="shared" si="5"/>
        <v>1380</v>
      </c>
      <c r="N10" s="276">
        <f t="shared" si="5"/>
        <v>0</v>
      </c>
      <c r="O10" s="51"/>
      <c r="P10" s="89"/>
      <c r="Q10" s="307"/>
      <c r="R10" s="308"/>
      <c r="S10" s="308"/>
    </row>
    <row r="11" s="309" customFormat="true" ht="24.95" customHeight="true" spans="1:19">
      <c r="A11" s="277" t="s">
        <v>124</v>
      </c>
      <c r="B11" s="49" t="s">
        <v>125</v>
      </c>
      <c r="C11" s="276">
        <v>4</v>
      </c>
      <c r="D11" s="51"/>
      <c r="E11" s="51"/>
      <c r="F11" s="51"/>
      <c r="G11" s="89"/>
      <c r="H11" s="276">
        <f>SUM(H57:H60)</f>
        <v>109834</v>
      </c>
      <c r="I11" s="276">
        <f t="shared" ref="I11:N11" si="6">SUM(I57:I60)</f>
        <v>27500</v>
      </c>
      <c r="J11" s="276">
        <f t="shared" si="6"/>
        <v>14440</v>
      </c>
      <c r="K11" s="276">
        <f t="shared" si="6"/>
        <v>240</v>
      </c>
      <c r="L11" s="276">
        <f t="shared" si="6"/>
        <v>0</v>
      </c>
      <c r="M11" s="276">
        <f t="shared" si="6"/>
        <v>0</v>
      </c>
      <c r="N11" s="276">
        <f t="shared" si="6"/>
        <v>14200</v>
      </c>
      <c r="O11" s="51"/>
      <c r="P11" s="89"/>
      <c r="Q11" s="307"/>
      <c r="R11" s="308"/>
      <c r="S11" s="308"/>
    </row>
    <row r="12" s="309" customFormat="true" ht="24.95" customHeight="true" spans="1:19">
      <c r="A12" s="277"/>
      <c r="B12" s="49" t="s">
        <v>82</v>
      </c>
      <c r="C12" s="51">
        <f>COUNTIF($C$17:$C$60,"新建")</f>
        <v>7</v>
      </c>
      <c r="D12" s="51"/>
      <c r="E12" s="51"/>
      <c r="F12" s="51"/>
      <c r="G12" s="89"/>
      <c r="H12" s="91">
        <f>SUMIF($C$17:$C$60,"新建",H17:H60)</f>
        <v>600201</v>
      </c>
      <c r="I12" s="91">
        <f t="shared" ref="I12:N12" si="7">SUMIF($C$17:$C$60,"新建",I17:I60)</f>
        <v>0</v>
      </c>
      <c r="J12" s="91">
        <f t="shared" si="7"/>
        <v>13200</v>
      </c>
      <c r="K12" s="91">
        <f t="shared" si="7"/>
        <v>1000</v>
      </c>
      <c r="L12" s="91">
        <f t="shared" si="7"/>
        <v>1200</v>
      </c>
      <c r="M12" s="91">
        <f t="shared" si="7"/>
        <v>1000</v>
      </c>
      <c r="N12" s="91">
        <f t="shared" si="7"/>
        <v>10000</v>
      </c>
      <c r="O12" s="51"/>
      <c r="P12" s="89"/>
      <c r="Q12" s="307"/>
      <c r="R12" s="308"/>
      <c r="S12" s="308"/>
    </row>
    <row r="13" s="309" customFormat="true" ht="24.95" customHeight="true" spans="1:19">
      <c r="A13" s="277"/>
      <c r="B13" s="49" t="s">
        <v>83</v>
      </c>
      <c r="C13" s="51">
        <f>COUNTIF($C$17:$C$60,"续建")</f>
        <v>17</v>
      </c>
      <c r="D13" s="51"/>
      <c r="E13" s="51"/>
      <c r="F13" s="51"/>
      <c r="G13" s="89"/>
      <c r="H13" s="91">
        <f>SUMIF($C$17:$C$60,"续建",H17:H60)</f>
        <v>656089</v>
      </c>
      <c r="I13" s="91">
        <f t="shared" ref="I13:N13" si="8">SUMIF($C$17:$C$60,"续建",I17:I60)</f>
        <v>170482</v>
      </c>
      <c r="J13" s="91">
        <f t="shared" si="8"/>
        <v>83560</v>
      </c>
      <c r="K13" s="91">
        <f t="shared" si="8"/>
        <v>6960</v>
      </c>
      <c r="L13" s="91">
        <f t="shared" si="8"/>
        <v>0</v>
      </c>
      <c r="M13" s="91">
        <f t="shared" si="8"/>
        <v>0</v>
      </c>
      <c r="N13" s="91">
        <f t="shared" si="8"/>
        <v>76600</v>
      </c>
      <c r="O13" s="51"/>
      <c r="P13" s="89"/>
      <c r="Q13" s="307"/>
      <c r="R13" s="308"/>
      <c r="S13" s="308"/>
    </row>
    <row r="14" s="309" customFormat="true" ht="24.95" customHeight="true" spans="1:19">
      <c r="A14" s="277"/>
      <c r="B14" s="49" t="s">
        <v>126</v>
      </c>
      <c r="C14" s="51">
        <f>COUNTIF($C$17:$C$60,"竣工")</f>
        <v>13</v>
      </c>
      <c r="D14" s="51"/>
      <c r="E14" s="51"/>
      <c r="F14" s="51"/>
      <c r="G14" s="89"/>
      <c r="H14" s="91">
        <f>SUMIF($C$17:$C$60,"竣工",H17:H60)</f>
        <v>59075</v>
      </c>
      <c r="I14" s="91">
        <f t="shared" ref="I14:N14" si="9">SUMIF($C$17:$C$60,"竣工",I17:I60)</f>
        <v>24672</v>
      </c>
      <c r="J14" s="91">
        <f t="shared" si="9"/>
        <v>26160</v>
      </c>
      <c r="K14" s="91">
        <f t="shared" si="9"/>
        <v>6340</v>
      </c>
      <c r="L14" s="91">
        <f t="shared" si="9"/>
        <v>260</v>
      </c>
      <c r="M14" s="91">
        <f t="shared" si="9"/>
        <v>1480</v>
      </c>
      <c r="N14" s="91">
        <f t="shared" si="9"/>
        <v>18080</v>
      </c>
      <c r="O14" s="51"/>
      <c r="P14" s="89"/>
      <c r="Q14" s="307"/>
      <c r="R14" s="308"/>
      <c r="S14" s="308"/>
    </row>
    <row r="15" s="367" customFormat="true" ht="24.95" customHeight="true" spans="1:33">
      <c r="A15" s="278"/>
      <c r="B15" s="279" t="s">
        <v>127</v>
      </c>
      <c r="C15" s="278"/>
      <c r="D15" s="51"/>
      <c r="E15" s="51"/>
      <c r="F15" s="51"/>
      <c r="G15" s="89"/>
      <c r="H15" s="291"/>
      <c r="I15" s="291"/>
      <c r="J15" s="291"/>
      <c r="K15" s="291"/>
      <c r="L15" s="291"/>
      <c r="M15" s="291"/>
      <c r="N15" s="291"/>
      <c r="O15" s="51"/>
      <c r="P15" s="89"/>
      <c r="Q15" s="307"/>
      <c r="R15" s="308"/>
      <c r="S15" s="308"/>
      <c r="T15" s="310"/>
      <c r="U15" s="317"/>
      <c r="V15" s="317"/>
      <c r="W15" s="317"/>
      <c r="X15" s="317"/>
      <c r="Y15" s="317"/>
      <c r="Z15" s="317"/>
      <c r="AA15" s="317"/>
      <c r="AB15" s="317"/>
      <c r="AC15" s="317"/>
      <c r="AD15" s="318"/>
      <c r="AE15" s="317"/>
      <c r="AF15" s="317"/>
      <c r="AG15" s="475"/>
    </row>
    <row r="16" ht="24.95" customHeight="true" spans="1:16">
      <c r="A16" s="274"/>
      <c r="B16" s="257" t="s">
        <v>82</v>
      </c>
      <c r="C16" s="400"/>
      <c r="D16" s="400"/>
      <c r="E16" s="400"/>
      <c r="F16" s="400"/>
      <c r="G16" s="248"/>
      <c r="H16" s="400"/>
      <c r="I16" s="400"/>
      <c r="J16" s="400"/>
      <c r="K16" s="400"/>
      <c r="L16" s="400"/>
      <c r="M16" s="400"/>
      <c r="N16" s="400"/>
      <c r="O16" s="400"/>
      <c r="P16" s="274"/>
    </row>
    <row r="17" ht="39.95" customHeight="true" spans="1:16">
      <c r="A17" s="287">
        <f>IF(C17&lt;&gt;"",MAX(A$16:A16)+1,"")</f>
        <v>1</v>
      </c>
      <c r="B17" s="62" t="s">
        <v>128</v>
      </c>
      <c r="C17" s="17" t="s">
        <v>82</v>
      </c>
      <c r="D17" s="17" t="s">
        <v>129</v>
      </c>
      <c r="E17" s="17" t="s">
        <v>130</v>
      </c>
      <c r="F17" s="17" t="s">
        <v>131</v>
      </c>
      <c r="G17" s="100" t="s">
        <v>132</v>
      </c>
      <c r="H17" s="17">
        <v>941</v>
      </c>
      <c r="I17" s="17"/>
      <c r="J17" s="17">
        <v>500</v>
      </c>
      <c r="K17" s="17"/>
      <c r="L17" s="17">
        <v>500</v>
      </c>
      <c r="M17" s="17"/>
      <c r="N17" s="17"/>
      <c r="O17" s="17" t="s">
        <v>133</v>
      </c>
      <c r="P17" s="94" t="s">
        <v>91</v>
      </c>
    </row>
    <row r="18" ht="39.95" customHeight="true" spans="1:16">
      <c r="A18" s="287">
        <f>IF(C18&lt;&gt;"",MAX(A$16:A17)+1,"")</f>
        <v>2</v>
      </c>
      <c r="B18" s="62" t="s">
        <v>134</v>
      </c>
      <c r="C18" s="17" t="s">
        <v>82</v>
      </c>
      <c r="D18" s="17" t="s">
        <v>129</v>
      </c>
      <c r="E18" s="17" t="s">
        <v>130</v>
      </c>
      <c r="F18" s="17" t="s">
        <v>131</v>
      </c>
      <c r="G18" s="100" t="s">
        <v>135</v>
      </c>
      <c r="H18" s="17">
        <v>1330</v>
      </c>
      <c r="I18" s="57"/>
      <c r="J18" s="17">
        <v>700</v>
      </c>
      <c r="K18" s="17"/>
      <c r="L18" s="17">
        <v>700</v>
      </c>
      <c r="M18" s="17"/>
      <c r="N18" s="17"/>
      <c r="O18" s="17" t="s">
        <v>133</v>
      </c>
      <c r="P18" s="94" t="s">
        <v>91</v>
      </c>
    </row>
    <row r="19" ht="50.1" customHeight="true" spans="1:16">
      <c r="A19" s="287">
        <f>IF(C19&lt;&gt;"",MAX(A$16:A18)+1,"")</f>
        <v>3</v>
      </c>
      <c r="B19" s="62" t="s">
        <v>136</v>
      </c>
      <c r="C19" s="17" t="s">
        <v>82</v>
      </c>
      <c r="D19" s="17" t="s">
        <v>129</v>
      </c>
      <c r="E19" s="17" t="s">
        <v>130</v>
      </c>
      <c r="F19" s="17" t="s">
        <v>131</v>
      </c>
      <c r="G19" s="100" t="s">
        <v>137</v>
      </c>
      <c r="H19" s="17">
        <v>3750</v>
      </c>
      <c r="I19" s="57"/>
      <c r="J19" s="17">
        <v>1000</v>
      </c>
      <c r="K19" s="17"/>
      <c r="L19" s="17"/>
      <c r="M19" s="17">
        <v>1000</v>
      </c>
      <c r="N19" s="17"/>
      <c r="O19" s="17" t="s">
        <v>90</v>
      </c>
      <c r="P19" s="94" t="s">
        <v>91</v>
      </c>
    </row>
    <row r="20" ht="50.1" customHeight="true" spans="1:16">
      <c r="A20" s="287">
        <f>IF(C20&lt;&gt;"",MAX(A$16:A19)+1,"")</f>
        <v>4</v>
      </c>
      <c r="B20" s="62" t="s">
        <v>138</v>
      </c>
      <c r="C20" s="17" t="s">
        <v>82</v>
      </c>
      <c r="D20" s="282" t="s">
        <v>86</v>
      </c>
      <c r="E20" s="282" t="s">
        <v>139</v>
      </c>
      <c r="F20" s="281" t="s">
        <v>131</v>
      </c>
      <c r="G20" s="100" t="s">
        <v>140</v>
      </c>
      <c r="H20" s="463">
        <v>59789</v>
      </c>
      <c r="I20" s="17"/>
      <c r="J20" s="17">
        <v>3000</v>
      </c>
      <c r="K20" s="17"/>
      <c r="L20" s="17"/>
      <c r="M20" s="17"/>
      <c r="N20" s="17">
        <v>3000</v>
      </c>
      <c r="O20" s="17" t="s">
        <v>133</v>
      </c>
      <c r="P20" s="94" t="s">
        <v>91</v>
      </c>
    </row>
    <row r="21" ht="50.1" customHeight="true" spans="1:16">
      <c r="A21" s="287">
        <f>IF(C21&lt;&gt;"",MAX(A$16:A20)+1,"")</f>
        <v>5</v>
      </c>
      <c r="B21" s="62" t="s">
        <v>141</v>
      </c>
      <c r="C21" s="17" t="s">
        <v>82</v>
      </c>
      <c r="D21" s="282" t="s">
        <v>142</v>
      </c>
      <c r="E21" s="282" t="s">
        <v>130</v>
      </c>
      <c r="F21" s="281" t="s">
        <v>131</v>
      </c>
      <c r="G21" s="100" t="s">
        <v>143</v>
      </c>
      <c r="H21" s="281">
        <v>145456</v>
      </c>
      <c r="I21" s="17"/>
      <c r="J21" s="17">
        <v>5000</v>
      </c>
      <c r="K21" s="17"/>
      <c r="L21" s="17"/>
      <c r="M21" s="17"/>
      <c r="N21" s="17">
        <v>5000</v>
      </c>
      <c r="O21" s="17" t="s">
        <v>90</v>
      </c>
      <c r="P21" s="94" t="s">
        <v>91</v>
      </c>
    </row>
    <row r="22" ht="50.1" customHeight="true" spans="1:16">
      <c r="A22" s="287">
        <f>IF(C22&lt;&gt;"",MAX(A$16:A21)+1,"")</f>
        <v>6</v>
      </c>
      <c r="B22" s="62" t="s">
        <v>144</v>
      </c>
      <c r="C22" s="17" t="s">
        <v>82</v>
      </c>
      <c r="D22" s="17" t="s">
        <v>86</v>
      </c>
      <c r="E22" s="17" t="s">
        <v>145</v>
      </c>
      <c r="F22" s="17" t="s">
        <v>146</v>
      </c>
      <c r="G22" s="100" t="s">
        <v>147</v>
      </c>
      <c r="H22" s="464">
        <v>163473</v>
      </c>
      <c r="I22" s="57"/>
      <c r="J22" s="17">
        <v>2000</v>
      </c>
      <c r="K22" s="17"/>
      <c r="L22" s="17"/>
      <c r="M22" s="17"/>
      <c r="N22" s="17">
        <v>2000</v>
      </c>
      <c r="O22" s="17" t="s">
        <v>148</v>
      </c>
      <c r="P22" s="94" t="s">
        <v>91</v>
      </c>
    </row>
    <row r="23" ht="50.1" customHeight="true" spans="1:16">
      <c r="A23" s="287">
        <v>7</v>
      </c>
      <c r="B23" s="62" t="s">
        <v>149</v>
      </c>
      <c r="C23" s="17" t="s">
        <v>82</v>
      </c>
      <c r="D23" s="17" t="s">
        <v>150</v>
      </c>
      <c r="E23" s="17" t="s">
        <v>151</v>
      </c>
      <c r="F23" s="17" t="s">
        <v>152</v>
      </c>
      <c r="G23" s="100" t="s">
        <v>153</v>
      </c>
      <c r="H23" s="464">
        <v>225462</v>
      </c>
      <c r="I23" s="57"/>
      <c r="J23" s="17">
        <v>1000</v>
      </c>
      <c r="K23" s="17">
        <v>1000</v>
      </c>
      <c r="L23" s="17"/>
      <c r="M23" s="17"/>
      <c r="N23" s="17"/>
      <c r="O23" s="17" t="s">
        <v>105</v>
      </c>
      <c r="P23" s="94" t="s">
        <v>91</v>
      </c>
    </row>
    <row r="24" ht="24.95" customHeight="true" spans="1:16">
      <c r="A24" s="287" t="str">
        <f>IF(C24&lt;&gt;"",MAX(A$16:A22)+1,"")</f>
        <v/>
      </c>
      <c r="B24" s="257" t="s">
        <v>83</v>
      </c>
      <c r="C24" s="400"/>
      <c r="D24" s="400"/>
      <c r="E24" s="400"/>
      <c r="F24" s="400"/>
      <c r="G24" s="184"/>
      <c r="H24" s="400"/>
      <c r="I24" s="400"/>
      <c r="J24" s="400"/>
      <c r="K24" s="400"/>
      <c r="L24" s="400"/>
      <c r="M24" s="400"/>
      <c r="N24" s="400"/>
      <c r="O24" s="400"/>
      <c r="P24" s="274"/>
    </row>
    <row r="25" ht="39.95" customHeight="true" spans="1:16">
      <c r="A25" s="287">
        <f>IF(C25&lt;&gt;"",MAX(A$16:A24)+1,"")</f>
        <v>8</v>
      </c>
      <c r="B25" s="18" t="s">
        <v>154</v>
      </c>
      <c r="C25" s="456" t="s">
        <v>83</v>
      </c>
      <c r="D25" s="249" t="s">
        <v>150</v>
      </c>
      <c r="E25" s="249" t="s">
        <v>155</v>
      </c>
      <c r="F25" s="249" t="s">
        <v>156</v>
      </c>
      <c r="G25" s="345" t="s">
        <v>157</v>
      </c>
      <c r="H25" s="465">
        <v>20396</v>
      </c>
      <c r="I25" s="467">
        <v>7000</v>
      </c>
      <c r="J25" s="249">
        <v>3660</v>
      </c>
      <c r="K25" s="249">
        <v>3660</v>
      </c>
      <c r="L25" s="249"/>
      <c r="M25" s="249"/>
      <c r="N25" s="249"/>
      <c r="O25" s="249" t="s">
        <v>112</v>
      </c>
      <c r="P25" s="94" t="s">
        <v>158</v>
      </c>
    </row>
    <row r="26" ht="50.1" customHeight="true" spans="1:16">
      <c r="A26" s="287">
        <f>IF(C26&lt;&gt;"",MAX(A$16:A25)+1,"")</f>
        <v>9</v>
      </c>
      <c r="B26" s="457" t="s">
        <v>159</v>
      </c>
      <c r="C26" s="29" t="s">
        <v>83</v>
      </c>
      <c r="D26" s="458" t="s">
        <v>86</v>
      </c>
      <c r="E26" s="458" t="s">
        <v>139</v>
      </c>
      <c r="F26" s="458" t="s">
        <v>131</v>
      </c>
      <c r="G26" s="466" t="s">
        <v>160</v>
      </c>
      <c r="H26" s="458">
        <v>24479</v>
      </c>
      <c r="I26" s="17">
        <v>10000</v>
      </c>
      <c r="J26" s="17">
        <v>10000</v>
      </c>
      <c r="K26" s="15"/>
      <c r="L26" s="17"/>
      <c r="M26" s="17"/>
      <c r="N26" s="17">
        <v>10000</v>
      </c>
      <c r="O26" s="17" t="s">
        <v>161</v>
      </c>
      <c r="P26" s="94" t="s">
        <v>162</v>
      </c>
    </row>
    <row r="27" ht="50.1" customHeight="true" spans="1:16">
      <c r="A27" s="287">
        <f>IF(C27&lt;&gt;"",MAX(A$16:A26)+1,"")</f>
        <v>10</v>
      </c>
      <c r="B27" s="280" t="s">
        <v>163</v>
      </c>
      <c r="C27" s="29" t="s">
        <v>83</v>
      </c>
      <c r="D27" s="282" t="s">
        <v>86</v>
      </c>
      <c r="E27" s="282" t="s">
        <v>164</v>
      </c>
      <c r="F27" s="282" t="s">
        <v>165</v>
      </c>
      <c r="G27" s="292" t="s">
        <v>166</v>
      </c>
      <c r="H27" s="282">
        <v>4805</v>
      </c>
      <c r="I27" s="17">
        <v>500</v>
      </c>
      <c r="J27" s="17">
        <v>1100</v>
      </c>
      <c r="K27" s="15"/>
      <c r="L27" s="17"/>
      <c r="M27" s="17"/>
      <c r="N27" s="17">
        <v>1100</v>
      </c>
      <c r="O27" s="17" t="s">
        <v>112</v>
      </c>
      <c r="P27" s="94" t="s">
        <v>167</v>
      </c>
    </row>
    <row r="28" ht="50.1" customHeight="true" spans="1:16">
      <c r="A28" s="287">
        <f>IF(C28&lt;&gt;"",MAX(A$16:A27)+1,"")</f>
        <v>11</v>
      </c>
      <c r="B28" s="18" t="s">
        <v>168</v>
      </c>
      <c r="C28" s="29" t="s">
        <v>83</v>
      </c>
      <c r="D28" s="249" t="s">
        <v>86</v>
      </c>
      <c r="E28" s="249" t="s">
        <v>164</v>
      </c>
      <c r="F28" s="467" t="s">
        <v>165</v>
      </c>
      <c r="G28" s="345" t="s">
        <v>169</v>
      </c>
      <c r="H28" s="468">
        <v>4522</v>
      </c>
      <c r="I28" s="13">
        <v>200</v>
      </c>
      <c r="J28" s="471">
        <v>800</v>
      </c>
      <c r="K28" s="471"/>
      <c r="L28" s="13"/>
      <c r="M28" s="13"/>
      <c r="N28" s="13">
        <v>800</v>
      </c>
      <c r="O28" s="13" t="s">
        <v>170</v>
      </c>
      <c r="P28" s="94" t="s">
        <v>171</v>
      </c>
    </row>
    <row r="29" ht="50.1" customHeight="true" spans="1:16">
      <c r="A29" s="287">
        <f>IF(C29&lt;&gt;"",MAX(A$16:A28)+1,"")</f>
        <v>12</v>
      </c>
      <c r="B29" s="62" t="s">
        <v>172</v>
      </c>
      <c r="C29" s="234" t="s">
        <v>83</v>
      </c>
      <c r="D29" s="234" t="s">
        <v>150</v>
      </c>
      <c r="E29" s="249" t="s">
        <v>173</v>
      </c>
      <c r="F29" s="249" t="s">
        <v>131</v>
      </c>
      <c r="G29" s="100" t="s">
        <v>174</v>
      </c>
      <c r="H29" s="469">
        <v>40441</v>
      </c>
      <c r="I29" s="469">
        <v>2200</v>
      </c>
      <c r="J29" s="469">
        <v>5800</v>
      </c>
      <c r="K29" s="469"/>
      <c r="L29" s="469"/>
      <c r="M29" s="469"/>
      <c r="N29" s="469">
        <v>5800</v>
      </c>
      <c r="O29" s="15" t="s">
        <v>112</v>
      </c>
      <c r="P29" s="94" t="s">
        <v>171</v>
      </c>
    </row>
    <row r="30" ht="50.1" customHeight="true" spans="1:16">
      <c r="A30" s="287">
        <f>IF(C30&lt;&gt;"",MAX(A$16:A29)+1,"")</f>
        <v>13</v>
      </c>
      <c r="B30" s="459" t="s">
        <v>175</v>
      </c>
      <c r="C30" s="15" t="s">
        <v>83</v>
      </c>
      <c r="D30" s="15" t="s">
        <v>108</v>
      </c>
      <c r="E30" s="15" t="s">
        <v>155</v>
      </c>
      <c r="F30" s="15" t="s">
        <v>156</v>
      </c>
      <c r="G30" s="98" t="s">
        <v>176</v>
      </c>
      <c r="H30" s="15">
        <v>4800</v>
      </c>
      <c r="I30" s="168">
        <v>1000</v>
      </c>
      <c r="J30" s="168">
        <v>1700</v>
      </c>
      <c r="K30" s="168"/>
      <c r="L30" s="168"/>
      <c r="M30" s="168"/>
      <c r="N30" s="168">
        <v>1700</v>
      </c>
      <c r="O30" s="15" t="s">
        <v>170</v>
      </c>
      <c r="P30" s="94" t="s">
        <v>177</v>
      </c>
    </row>
    <row r="31" ht="39.95" customHeight="true" spans="1:16">
      <c r="A31" s="287">
        <f>IF(C31&lt;&gt;"",MAX(A$16:A30)+1,"")</f>
        <v>14</v>
      </c>
      <c r="B31" s="62" t="s">
        <v>178</v>
      </c>
      <c r="C31" s="15" t="s">
        <v>83</v>
      </c>
      <c r="D31" s="15" t="s">
        <v>179</v>
      </c>
      <c r="E31" s="15" t="s">
        <v>164</v>
      </c>
      <c r="F31" s="15" t="s">
        <v>165</v>
      </c>
      <c r="G31" s="100" t="s">
        <v>180</v>
      </c>
      <c r="H31" s="15">
        <v>7773</v>
      </c>
      <c r="I31" s="15">
        <v>2832</v>
      </c>
      <c r="J31" s="15">
        <v>1000</v>
      </c>
      <c r="K31" s="15">
        <v>1000</v>
      </c>
      <c r="L31" s="15"/>
      <c r="M31" s="15"/>
      <c r="N31" s="15"/>
      <c r="O31" s="15" t="s">
        <v>161</v>
      </c>
      <c r="P31" s="94" t="s">
        <v>181</v>
      </c>
    </row>
    <row r="32" ht="50.1" customHeight="true" spans="1:16">
      <c r="A32" s="287">
        <f>IF(C32&lt;&gt;"",MAX(A$16:A31)+1,"")</f>
        <v>15</v>
      </c>
      <c r="B32" s="62" t="s">
        <v>182</v>
      </c>
      <c r="C32" s="15" t="s">
        <v>83</v>
      </c>
      <c r="D32" s="15" t="s">
        <v>183</v>
      </c>
      <c r="E32" s="15" t="s">
        <v>164</v>
      </c>
      <c r="F32" s="15" t="s">
        <v>165</v>
      </c>
      <c r="G32" s="100" t="s">
        <v>184</v>
      </c>
      <c r="H32" s="15">
        <v>6000</v>
      </c>
      <c r="I32" s="15">
        <v>4750</v>
      </c>
      <c r="J32" s="15">
        <v>200</v>
      </c>
      <c r="K32" s="15">
        <v>200</v>
      </c>
      <c r="L32" s="15"/>
      <c r="M32" s="15"/>
      <c r="N32" s="15"/>
      <c r="O32" s="15" t="s">
        <v>185</v>
      </c>
      <c r="P32" s="94" t="s">
        <v>186</v>
      </c>
    </row>
    <row r="33" ht="50.1" customHeight="true" spans="1:16">
      <c r="A33" s="287">
        <f>IF(C33&lt;&gt;"",MAX(A$16:A32)+1,"")</f>
        <v>16</v>
      </c>
      <c r="B33" s="62" t="s">
        <v>187</v>
      </c>
      <c r="C33" s="15" t="s">
        <v>83</v>
      </c>
      <c r="D33" s="15" t="s">
        <v>183</v>
      </c>
      <c r="E33" s="15" t="s">
        <v>164</v>
      </c>
      <c r="F33" s="15" t="s">
        <v>165</v>
      </c>
      <c r="G33" s="100" t="s">
        <v>188</v>
      </c>
      <c r="H33" s="15">
        <v>21946</v>
      </c>
      <c r="I33" s="15">
        <v>8572</v>
      </c>
      <c r="J33" s="15">
        <v>2000</v>
      </c>
      <c r="K33" s="15">
        <v>2000</v>
      </c>
      <c r="L33" s="15"/>
      <c r="M33" s="15"/>
      <c r="N33" s="15"/>
      <c r="O33" s="15" t="s">
        <v>185</v>
      </c>
      <c r="P33" s="94" t="s">
        <v>189</v>
      </c>
    </row>
    <row r="34" ht="39.95" customHeight="true" spans="1:16">
      <c r="A34" s="287">
        <f>IF(C34&lt;&gt;"",MAX(A$16:A33)+1,"")</f>
        <v>17</v>
      </c>
      <c r="B34" s="62" t="s">
        <v>190</v>
      </c>
      <c r="C34" s="15" t="s">
        <v>83</v>
      </c>
      <c r="D34" s="15" t="s">
        <v>179</v>
      </c>
      <c r="E34" s="15" t="s">
        <v>164</v>
      </c>
      <c r="F34" s="15" t="s">
        <v>165</v>
      </c>
      <c r="G34" s="100" t="s">
        <v>191</v>
      </c>
      <c r="H34" s="15">
        <v>4564</v>
      </c>
      <c r="I34" s="15">
        <v>1168</v>
      </c>
      <c r="J34" s="15">
        <v>50</v>
      </c>
      <c r="K34" s="15">
        <v>50</v>
      </c>
      <c r="L34" s="15"/>
      <c r="M34" s="15"/>
      <c r="N34" s="15"/>
      <c r="O34" s="15" t="s">
        <v>185</v>
      </c>
      <c r="P34" s="94" t="s">
        <v>192</v>
      </c>
    </row>
    <row r="35" ht="39.95" customHeight="true" spans="1:16">
      <c r="A35" s="287">
        <f>IF(C35&lt;&gt;"",MAX(A$16:A34)+1,"")</f>
        <v>18</v>
      </c>
      <c r="B35" s="62" t="s">
        <v>193</v>
      </c>
      <c r="C35" s="15" t="s">
        <v>83</v>
      </c>
      <c r="D35" s="15" t="s">
        <v>179</v>
      </c>
      <c r="E35" s="15" t="s">
        <v>164</v>
      </c>
      <c r="F35" s="15" t="s">
        <v>165</v>
      </c>
      <c r="G35" s="100" t="s">
        <v>194</v>
      </c>
      <c r="H35" s="15">
        <v>1387</v>
      </c>
      <c r="I35" s="287">
        <v>300</v>
      </c>
      <c r="J35" s="15">
        <v>50</v>
      </c>
      <c r="K35" s="15">
        <v>50</v>
      </c>
      <c r="L35" s="15"/>
      <c r="M35" s="15"/>
      <c r="N35" s="15"/>
      <c r="O35" s="15" t="s">
        <v>97</v>
      </c>
      <c r="P35" s="94" t="s">
        <v>195</v>
      </c>
    </row>
    <row r="36" ht="24.95" customHeight="true" spans="1:16">
      <c r="A36" s="287" t="str">
        <f>IF(C36&lt;&gt;"",MAX(A$16:A35)+1,"")</f>
        <v/>
      </c>
      <c r="B36" s="257" t="s">
        <v>126</v>
      </c>
      <c r="C36" s="400"/>
      <c r="D36" s="400"/>
      <c r="E36" s="400"/>
      <c r="F36" s="400"/>
      <c r="G36" s="184"/>
      <c r="H36" s="400"/>
      <c r="I36" s="400"/>
      <c r="J36" s="400"/>
      <c r="K36" s="400"/>
      <c r="L36" s="400"/>
      <c r="M36" s="400"/>
      <c r="N36" s="400"/>
      <c r="O36" s="400"/>
      <c r="P36" s="94"/>
    </row>
    <row r="37" ht="50.1" customHeight="true" spans="1:16">
      <c r="A37" s="287">
        <f>IF(C37&lt;&gt;"",MAX(A$16:A36)+1,"")</f>
        <v>19</v>
      </c>
      <c r="B37" s="62" t="s">
        <v>196</v>
      </c>
      <c r="C37" s="456" t="s">
        <v>126</v>
      </c>
      <c r="D37" s="17" t="s">
        <v>129</v>
      </c>
      <c r="E37" s="17" t="s">
        <v>130</v>
      </c>
      <c r="F37" s="17" t="s">
        <v>131</v>
      </c>
      <c r="G37" s="100" t="s">
        <v>197</v>
      </c>
      <c r="H37" s="17">
        <v>575</v>
      </c>
      <c r="I37" s="17">
        <v>100</v>
      </c>
      <c r="J37" s="17">
        <v>360</v>
      </c>
      <c r="K37" s="17"/>
      <c r="L37" s="17">
        <v>260</v>
      </c>
      <c r="M37" s="17">
        <v>100</v>
      </c>
      <c r="N37" s="17"/>
      <c r="O37" s="17" t="s">
        <v>198</v>
      </c>
      <c r="P37" s="94" t="s">
        <v>199</v>
      </c>
    </row>
    <row r="38" ht="39.95" customHeight="true" spans="1:16">
      <c r="A38" s="287">
        <f>IF(C38&lt;&gt;"",MAX(A$16:A37)+1,"")</f>
        <v>20</v>
      </c>
      <c r="B38" s="459" t="s">
        <v>200</v>
      </c>
      <c r="C38" s="15" t="s">
        <v>126</v>
      </c>
      <c r="D38" s="15" t="s">
        <v>108</v>
      </c>
      <c r="E38" s="282" t="s">
        <v>155</v>
      </c>
      <c r="F38" s="15" t="s">
        <v>156</v>
      </c>
      <c r="G38" s="98" t="s">
        <v>201</v>
      </c>
      <c r="H38" s="15">
        <v>850</v>
      </c>
      <c r="I38" s="168">
        <v>20</v>
      </c>
      <c r="J38" s="168">
        <v>780</v>
      </c>
      <c r="K38" s="168"/>
      <c r="L38" s="168"/>
      <c r="M38" s="168"/>
      <c r="N38" s="168">
        <v>780</v>
      </c>
      <c r="O38" s="15" t="s">
        <v>198</v>
      </c>
      <c r="P38" s="94" t="s">
        <v>202</v>
      </c>
    </row>
    <row r="39" ht="50.1" customHeight="true" spans="1:16">
      <c r="A39" s="287">
        <f>IF(C39&lt;&gt;"",MAX(A$16:A38)+1,"")</f>
        <v>21</v>
      </c>
      <c r="B39" s="459" t="s">
        <v>203</v>
      </c>
      <c r="C39" s="15" t="s">
        <v>126</v>
      </c>
      <c r="D39" s="15" t="s">
        <v>108</v>
      </c>
      <c r="E39" s="282" t="s">
        <v>155</v>
      </c>
      <c r="F39" s="15" t="s">
        <v>156</v>
      </c>
      <c r="G39" s="98" t="s">
        <v>204</v>
      </c>
      <c r="H39" s="15">
        <v>3125</v>
      </c>
      <c r="I39" s="168">
        <v>2000</v>
      </c>
      <c r="J39" s="168">
        <v>600</v>
      </c>
      <c r="K39" s="168"/>
      <c r="L39" s="168"/>
      <c r="M39" s="168"/>
      <c r="N39" s="168">
        <v>600</v>
      </c>
      <c r="O39" s="15" t="s">
        <v>205</v>
      </c>
      <c r="P39" s="94" t="s">
        <v>202</v>
      </c>
    </row>
    <row r="40" ht="50.1" customHeight="true" spans="1:16">
      <c r="A40" s="287">
        <f>IF(C40&lt;&gt;"",MAX(A$16:A39)+1,"")</f>
        <v>22</v>
      </c>
      <c r="B40" s="62" t="s">
        <v>206</v>
      </c>
      <c r="C40" s="15" t="s">
        <v>126</v>
      </c>
      <c r="D40" s="15" t="s">
        <v>108</v>
      </c>
      <c r="E40" s="15" t="s">
        <v>207</v>
      </c>
      <c r="F40" s="15" t="s">
        <v>208</v>
      </c>
      <c r="G40" s="100" t="s">
        <v>209</v>
      </c>
      <c r="H40" s="15">
        <v>3572</v>
      </c>
      <c r="I40" s="168">
        <v>200</v>
      </c>
      <c r="J40" s="168">
        <v>2600</v>
      </c>
      <c r="K40" s="168">
        <v>800</v>
      </c>
      <c r="L40" s="168"/>
      <c r="M40" s="168"/>
      <c r="N40" s="168">
        <v>1800</v>
      </c>
      <c r="O40" s="15" t="s">
        <v>198</v>
      </c>
      <c r="P40" s="94" t="s">
        <v>202</v>
      </c>
    </row>
    <row r="41" ht="39.95" customHeight="true" spans="1:16">
      <c r="A41" s="287">
        <f>IF(C41&lt;&gt;"",MAX(A$16:A40)+1,"")</f>
        <v>23</v>
      </c>
      <c r="B41" s="280" t="s">
        <v>210</v>
      </c>
      <c r="C41" s="29" t="s">
        <v>126</v>
      </c>
      <c r="D41" s="282" t="s">
        <v>86</v>
      </c>
      <c r="E41" s="282" t="s">
        <v>155</v>
      </c>
      <c r="F41" s="281" t="s">
        <v>156</v>
      </c>
      <c r="G41" s="28" t="s">
        <v>211</v>
      </c>
      <c r="H41" s="281">
        <v>9644</v>
      </c>
      <c r="I41" s="17">
        <v>300</v>
      </c>
      <c r="J41" s="471">
        <v>7400</v>
      </c>
      <c r="K41" s="471">
        <v>3800</v>
      </c>
      <c r="L41" s="17"/>
      <c r="M41" s="17"/>
      <c r="N41" s="17">
        <v>3600</v>
      </c>
      <c r="O41" s="17" t="s">
        <v>205</v>
      </c>
      <c r="P41" s="94" t="s">
        <v>202</v>
      </c>
    </row>
    <row r="42" ht="60" customHeight="true" spans="1:16">
      <c r="A42" s="287">
        <f>IF(C42&lt;&gt;"",MAX(A$16:A41)+1,"")</f>
        <v>24</v>
      </c>
      <c r="B42" s="280" t="s">
        <v>212</v>
      </c>
      <c r="C42" s="29" t="s">
        <v>126</v>
      </c>
      <c r="D42" s="282" t="s">
        <v>86</v>
      </c>
      <c r="E42" s="282" t="s">
        <v>164</v>
      </c>
      <c r="F42" s="282" t="s">
        <v>165</v>
      </c>
      <c r="G42" s="466" t="s">
        <v>213</v>
      </c>
      <c r="H42" s="470">
        <v>17519</v>
      </c>
      <c r="I42" s="17">
        <v>10000</v>
      </c>
      <c r="J42" s="15">
        <v>5100</v>
      </c>
      <c r="K42" s="15"/>
      <c r="L42" s="17"/>
      <c r="M42" s="17"/>
      <c r="N42" s="17">
        <v>5100</v>
      </c>
      <c r="O42" s="17" t="s">
        <v>214</v>
      </c>
      <c r="P42" s="94" t="s">
        <v>202</v>
      </c>
    </row>
    <row r="43" ht="39.95" customHeight="true" spans="1:16">
      <c r="A43" s="287">
        <f>IF(C43&lt;&gt;"",MAX(A$16:A42)+1,"")</f>
        <v>25</v>
      </c>
      <c r="B43" s="457" t="s">
        <v>215</v>
      </c>
      <c r="C43" s="29" t="s">
        <v>126</v>
      </c>
      <c r="D43" s="282" t="s">
        <v>86</v>
      </c>
      <c r="E43" s="458" t="s">
        <v>155</v>
      </c>
      <c r="F43" s="458" t="s">
        <v>156</v>
      </c>
      <c r="G43" s="466" t="s">
        <v>216</v>
      </c>
      <c r="H43" s="470">
        <v>2919</v>
      </c>
      <c r="I43" s="17">
        <v>300</v>
      </c>
      <c r="J43" s="15">
        <v>1900</v>
      </c>
      <c r="K43" s="15"/>
      <c r="L43" s="17"/>
      <c r="M43" s="17"/>
      <c r="N43" s="17">
        <v>1900</v>
      </c>
      <c r="O43" s="17" t="s">
        <v>214</v>
      </c>
      <c r="P43" s="94" t="s">
        <v>202</v>
      </c>
    </row>
    <row r="44" ht="39.95" customHeight="true" spans="1:16">
      <c r="A44" s="287">
        <f>IF(C44&lt;&gt;"",MAX(A$16:A43)+1,"")</f>
        <v>26</v>
      </c>
      <c r="B44" s="457" t="s">
        <v>217</v>
      </c>
      <c r="C44" s="29" t="s">
        <v>126</v>
      </c>
      <c r="D44" s="282" t="s">
        <v>218</v>
      </c>
      <c r="E44" s="282" t="s">
        <v>164</v>
      </c>
      <c r="F44" s="282" t="s">
        <v>165</v>
      </c>
      <c r="G44" s="466" t="s">
        <v>219</v>
      </c>
      <c r="H44" s="470">
        <v>400</v>
      </c>
      <c r="I44" s="17">
        <v>20</v>
      </c>
      <c r="J44" s="15">
        <v>300</v>
      </c>
      <c r="K44" s="15">
        <v>300</v>
      </c>
      <c r="L44" s="17"/>
      <c r="M44" s="17"/>
      <c r="N44" s="17"/>
      <c r="O44" s="17" t="s">
        <v>220</v>
      </c>
      <c r="P44" s="94" t="s">
        <v>199</v>
      </c>
    </row>
    <row r="45" ht="39.95" customHeight="true" spans="1:16">
      <c r="A45" s="287">
        <f>IF(C45&lt;&gt;"",MAX(A$16:A44)+1,"")</f>
        <v>27</v>
      </c>
      <c r="B45" s="14" t="s">
        <v>221</v>
      </c>
      <c r="C45" s="29" t="s">
        <v>126</v>
      </c>
      <c r="D45" s="16" t="s">
        <v>86</v>
      </c>
      <c r="E45" s="16" t="s">
        <v>164</v>
      </c>
      <c r="F45" s="16" t="s">
        <v>165</v>
      </c>
      <c r="G45" s="28" t="s">
        <v>222</v>
      </c>
      <c r="H45" s="287">
        <v>2557</v>
      </c>
      <c r="I45" s="17">
        <v>1032</v>
      </c>
      <c r="J45" s="17">
        <v>1000</v>
      </c>
      <c r="K45" s="17">
        <v>1000</v>
      </c>
      <c r="L45" s="17"/>
      <c r="M45" s="17"/>
      <c r="N45" s="17"/>
      <c r="O45" s="17" t="s">
        <v>205</v>
      </c>
      <c r="P45" s="94" t="s">
        <v>199</v>
      </c>
    </row>
    <row r="46" ht="39.95" customHeight="true" spans="1:16">
      <c r="A46" s="287">
        <f>IF(C46&lt;&gt;"",MAX(A$16:A45)+1,"")</f>
        <v>28</v>
      </c>
      <c r="B46" s="14" t="s">
        <v>223</v>
      </c>
      <c r="C46" s="29" t="s">
        <v>126</v>
      </c>
      <c r="D46" s="16" t="s">
        <v>86</v>
      </c>
      <c r="E46" s="16" t="s">
        <v>207</v>
      </c>
      <c r="F46" s="16" t="s">
        <v>208</v>
      </c>
      <c r="G46" s="294" t="s">
        <v>224</v>
      </c>
      <c r="H46" s="287">
        <v>650</v>
      </c>
      <c r="I46" s="15"/>
      <c r="J46" s="15">
        <v>500</v>
      </c>
      <c r="K46" s="15">
        <v>200</v>
      </c>
      <c r="L46" s="15"/>
      <c r="M46" s="15"/>
      <c r="N46" s="15">
        <v>300</v>
      </c>
      <c r="O46" s="15" t="s">
        <v>205</v>
      </c>
      <c r="P46" s="94" t="s">
        <v>202</v>
      </c>
    </row>
    <row r="47" ht="24.95" customHeight="true" spans="1:16">
      <c r="A47" s="287" t="str">
        <f>IF(C47&lt;&gt;"",MAX(A$16:A46)+1,"")</f>
        <v/>
      </c>
      <c r="B47" s="460" t="s">
        <v>225</v>
      </c>
      <c r="C47" s="400"/>
      <c r="D47" s="400"/>
      <c r="E47" s="400"/>
      <c r="F47" s="400"/>
      <c r="G47" s="184"/>
      <c r="H47" s="400"/>
      <c r="I47" s="400"/>
      <c r="J47" s="400"/>
      <c r="K47" s="400"/>
      <c r="L47" s="400"/>
      <c r="M47" s="400"/>
      <c r="N47" s="400"/>
      <c r="O47" s="400"/>
      <c r="P47" s="274"/>
    </row>
    <row r="48" ht="50.1" customHeight="true" spans="1:16">
      <c r="A48" s="287">
        <f>IF(C48&lt;&gt;"",MAX(A$16:A47)+1,"")</f>
        <v>29</v>
      </c>
      <c r="B48" s="280" t="s">
        <v>226</v>
      </c>
      <c r="C48" s="17" t="s">
        <v>83</v>
      </c>
      <c r="D48" s="282" t="s">
        <v>227</v>
      </c>
      <c r="E48" s="282" t="s">
        <v>228</v>
      </c>
      <c r="F48" s="282" t="s">
        <v>229</v>
      </c>
      <c r="G48" s="292" t="s">
        <v>230</v>
      </c>
      <c r="H48" s="281">
        <v>156015</v>
      </c>
      <c r="I48" s="17">
        <v>2460</v>
      </c>
      <c r="J48" s="17">
        <v>30000</v>
      </c>
      <c r="K48" s="17"/>
      <c r="L48" s="17"/>
      <c r="M48" s="17"/>
      <c r="N48" s="17">
        <v>30000</v>
      </c>
      <c r="O48" s="17" t="s">
        <v>231</v>
      </c>
      <c r="P48" s="473" t="s">
        <v>195</v>
      </c>
    </row>
    <row r="49" ht="24.95" customHeight="true" spans="1:16">
      <c r="A49" s="287" t="str">
        <f>IF(C49&lt;&gt;"",MAX(A$16:A48)+1,"")</f>
        <v/>
      </c>
      <c r="B49" s="460" t="s">
        <v>232</v>
      </c>
      <c r="C49" s="400"/>
      <c r="D49" s="400"/>
      <c r="E49" s="400"/>
      <c r="F49" s="400"/>
      <c r="G49" s="184"/>
      <c r="H49" s="400"/>
      <c r="I49" s="400"/>
      <c r="J49" s="400"/>
      <c r="K49" s="400"/>
      <c r="L49" s="400"/>
      <c r="M49" s="400"/>
      <c r="N49" s="400"/>
      <c r="O49" s="400"/>
      <c r="P49" s="274"/>
    </row>
    <row r="50" ht="63.75" customHeight="true" spans="1:16">
      <c r="A50" s="287">
        <f>IF(C50&lt;&gt;"",MAX(A$16:A49)+1,"")</f>
        <v>30</v>
      </c>
      <c r="B50" s="62" t="s">
        <v>233</v>
      </c>
      <c r="C50" s="461" t="s">
        <v>83</v>
      </c>
      <c r="D50" s="73" t="s">
        <v>234</v>
      </c>
      <c r="E50" s="73" t="s">
        <v>235</v>
      </c>
      <c r="F50" s="73" t="s">
        <v>236</v>
      </c>
      <c r="G50" s="100" t="s">
        <v>237</v>
      </c>
      <c r="H50" s="15">
        <v>153115</v>
      </c>
      <c r="I50" s="386">
        <v>47000</v>
      </c>
      <c r="J50" s="446">
        <v>1000</v>
      </c>
      <c r="K50" s="386"/>
      <c r="L50" s="472"/>
      <c r="M50" s="386"/>
      <c r="N50" s="386">
        <v>1000</v>
      </c>
      <c r="O50" s="17" t="s">
        <v>238</v>
      </c>
      <c r="P50" s="474" t="s">
        <v>189</v>
      </c>
    </row>
    <row r="51" ht="39.95" customHeight="true" spans="1:16">
      <c r="A51" s="287">
        <f>IF(C51&lt;&gt;"",MAX(A$16:A50)+1,"")</f>
        <v>31</v>
      </c>
      <c r="B51" s="62" t="s">
        <v>239</v>
      </c>
      <c r="C51" s="15" t="s">
        <v>83</v>
      </c>
      <c r="D51" s="15" t="s">
        <v>108</v>
      </c>
      <c r="E51" s="15" t="s">
        <v>207</v>
      </c>
      <c r="F51" s="15" t="s">
        <v>208</v>
      </c>
      <c r="G51" s="100" t="s">
        <v>240</v>
      </c>
      <c r="H51" s="15">
        <v>68000</v>
      </c>
      <c r="I51" s="168">
        <v>50000</v>
      </c>
      <c r="J51" s="168">
        <v>1000</v>
      </c>
      <c r="K51" s="168"/>
      <c r="L51" s="168"/>
      <c r="M51" s="168"/>
      <c r="N51" s="168">
        <v>1000</v>
      </c>
      <c r="O51" s="15" t="s">
        <v>185</v>
      </c>
      <c r="P51" s="94" t="s">
        <v>241</v>
      </c>
    </row>
    <row r="52" ht="24.95" customHeight="true" spans="1:16">
      <c r="A52" s="287" t="str">
        <f>IF(C52&lt;&gt;"",MAX(A$16:A51)+1,"")</f>
        <v/>
      </c>
      <c r="B52" s="460" t="s">
        <v>242</v>
      </c>
      <c r="C52" s="400"/>
      <c r="D52" s="400"/>
      <c r="E52" s="400"/>
      <c r="F52" s="400"/>
      <c r="G52" s="184"/>
      <c r="H52" s="400"/>
      <c r="I52" s="400"/>
      <c r="J52" s="400"/>
      <c r="K52" s="400"/>
      <c r="L52" s="400"/>
      <c r="M52" s="400"/>
      <c r="N52" s="400"/>
      <c r="O52" s="400"/>
      <c r="P52" s="274"/>
    </row>
    <row r="53" ht="60" customHeight="true" spans="1:16">
      <c r="A53" s="287">
        <f>IF(C53&lt;&gt;"",MAX(A$16:A52)+1,"")</f>
        <v>32</v>
      </c>
      <c r="B53" s="62" t="s">
        <v>243</v>
      </c>
      <c r="C53" s="15" t="s">
        <v>83</v>
      </c>
      <c r="D53" s="15" t="s">
        <v>244</v>
      </c>
      <c r="E53" s="15" t="s">
        <v>245</v>
      </c>
      <c r="F53" s="15" t="s">
        <v>165</v>
      </c>
      <c r="G53" s="100" t="s">
        <v>246</v>
      </c>
      <c r="H53" s="17">
        <v>42876</v>
      </c>
      <c r="I53" s="17">
        <v>15000</v>
      </c>
      <c r="J53" s="17">
        <v>15000</v>
      </c>
      <c r="K53" s="17"/>
      <c r="L53" s="17"/>
      <c r="M53" s="17"/>
      <c r="N53" s="17">
        <v>15000</v>
      </c>
      <c r="O53" s="17" t="s">
        <v>112</v>
      </c>
      <c r="P53" s="62" t="s">
        <v>247</v>
      </c>
    </row>
    <row r="54" ht="24.95" customHeight="true" spans="1:16">
      <c r="A54" s="287" t="str">
        <f>IF(C54&lt;&gt;"",MAX(A$16:A53)+1,"")</f>
        <v/>
      </c>
      <c r="B54" s="460" t="s">
        <v>248</v>
      </c>
      <c r="C54" s="400"/>
      <c r="D54" s="400"/>
      <c r="E54" s="400"/>
      <c r="F54" s="400"/>
      <c r="G54" s="184"/>
      <c r="H54" s="400"/>
      <c r="I54" s="400"/>
      <c r="J54" s="400"/>
      <c r="K54" s="400"/>
      <c r="L54" s="400"/>
      <c r="M54" s="400"/>
      <c r="N54" s="400"/>
      <c r="O54" s="400"/>
      <c r="P54" s="274"/>
    </row>
    <row r="55" ht="39.95" customHeight="true" spans="1:16">
      <c r="A55" s="287">
        <f>IF(C55&lt;&gt;"",MAX(A$16:A54)+1,"")</f>
        <v>33</v>
      </c>
      <c r="B55" s="94" t="s">
        <v>249</v>
      </c>
      <c r="C55" s="15" t="s">
        <v>126</v>
      </c>
      <c r="D55" s="15" t="s">
        <v>179</v>
      </c>
      <c r="E55" s="15" t="s">
        <v>164</v>
      </c>
      <c r="F55" s="15" t="s">
        <v>165</v>
      </c>
      <c r="G55" s="98" t="s">
        <v>250</v>
      </c>
      <c r="H55" s="15">
        <v>2400</v>
      </c>
      <c r="I55" s="15">
        <v>700</v>
      </c>
      <c r="J55" s="15">
        <v>1380</v>
      </c>
      <c r="K55" s="15"/>
      <c r="L55" s="15"/>
      <c r="M55" s="15">
        <v>1380</v>
      </c>
      <c r="N55" s="15"/>
      <c r="O55" s="15" t="s">
        <v>205</v>
      </c>
      <c r="P55" s="94" t="s">
        <v>199</v>
      </c>
    </row>
    <row r="56" ht="24.95" customHeight="true" spans="1:16">
      <c r="A56" s="287" t="str">
        <f>IF(C56&lt;&gt;"",MAX(A$16:A55)+1,"")</f>
        <v/>
      </c>
      <c r="B56" s="460" t="s">
        <v>251</v>
      </c>
      <c r="C56" s="400"/>
      <c r="D56" s="400"/>
      <c r="E56" s="400"/>
      <c r="F56" s="400"/>
      <c r="G56" s="184"/>
      <c r="H56" s="400"/>
      <c r="I56" s="400"/>
      <c r="J56" s="400"/>
      <c r="K56" s="400"/>
      <c r="L56" s="400"/>
      <c r="M56" s="400"/>
      <c r="N56" s="400"/>
      <c r="O56" s="400"/>
      <c r="P56" s="274"/>
    </row>
    <row r="57" ht="39.95" customHeight="true" spans="1:16">
      <c r="A57" s="287">
        <f>IF(C57&lt;&gt;"",MAX(A$16:A56)+1,"")</f>
        <v>34</v>
      </c>
      <c r="B57" s="62" t="s">
        <v>252</v>
      </c>
      <c r="C57" s="17" t="s">
        <v>83</v>
      </c>
      <c r="D57" s="17" t="s">
        <v>253</v>
      </c>
      <c r="E57" s="17" t="s">
        <v>254</v>
      </c>
      <c r="F57" s="17" t="s">
        <v>236</v>
      </c>
      <c r="G57" s="100" t="s">
        <v>255</v>
      </c>
      <c r="H57" s="17">
        <v>5305</v>
      </c>
      <c r="I57" s="17">
        <v>2500</v>
      </c>
      <c r="J57" s="17">
        <v>200</v>
      </c>
      <c r="K57" s="17"/>
      <c r="L57" s="17"/>
      <c r="M57" s="17"/>
      <c r="N57" s="17">
        <v>200</v>
      </c>
      <c r="O57" s="17" t="s">
        <v>112</v>
      </c>
      <c r="P57" s="62" t="s">
        <v>158</v>
      </c>
    </row>
    <row r="58" ht="72" customHeight="true" spans="1:16">
      <c r="A58" s="287">
        <f>IF(C58&lt;&gt;"",MAX(A$16:A57)+1,"")</f>
        <v>35</v>
      </c>
      <c r="B58" s="62" t="s">
        <v>256</v>
      </c>
      <c r="C58" s="17" t="s">
        <v>83</v>
      </c>
      <c r="D58" s="17" t="s">
        <v>244</v>
      </c>
      <c r="E58" s="17" t="s">
        <v>155</v>
      </c>
      <c r="F58" s="17" t="s">
        <v>156</v>
      </c>
      <c r="G58" s="100" t="s">
        <v>257</v>
      </c>
      <c r="H58" s="17">
        <v>89665</v>
      </c>
      <c r="I58" s="17">
        <v>15000</v>
      </c>
      <c r="J58" s="17">
        <v>10000</v>
      </c>
      <c r="K58" s="17"/>
      <c r="L58" s="17"/>
      <c r="M58" s="17"/>
      <c r="N58" s="17">
        <v>10000</v>
      </c>
      <c r="O58" s="17" t="s">
        <v>161</v>
      </c>
      <c r="P58" s="62" t="s">
        <v>258</v>
      </c>
    </row>
    <row r="59" ht="54.75" customHeight="true" spans="1:16">
      <c r="A59" s="287">
        <f>IF(C59&lt;&gt;"",MAX(A$16:A58)+1,"")</f>
        <v>36</v>
      </c>
      <c r="B59" s="62" t="s">
        <v>259</v>
      </c>
      <c r="C59" s="17" t="s">
        <v>126</v>
      </c>
      <c r="D59" s="17" t="s">
        <v>260</v>
      </c>
      <c r="E59" s="17" t="s">
        <v>261</v>
      </c>
      <c r="F59" s="15" t="s">
        <v>165</v>
      </c>
      <c r="G59" s="100" t="s">
        <v>262</v>
      </c>
      <c r="H59" s="17">
        <v>281</v>
      </c>
      <c r="I59" s="17"/>
      <c r="J59" s="17">
        <v>240</v>
      </c>
      <c r="K59" s="17">
        <v>240</v>
      </c>
      <c r="L59" s="17"/>
      <c r="M59" s="17"/>
      <c r="N59" s="17"/>
      <c r="O59" s="17" t="s">
        <v>220</v>
      </c>
      <c r="P59" s="94" t="s">
        <v>199</v>
      </c>
    </row>
    <row r="60" ht="59.25" customHeight="true" spans="1:16">
      <c r="A60" s="287">
        <f>IF(C60&lt;&gt;"",MAX(A$16:A59)+1,"")</f>
        <v>37</v>
      </c>
      <c r="B60" s="62" t="s">
        <v>263</v>
      </c>
      <c r="C60" s="17" t="s">
        <v>126</v>
      </c>
      <c r="D60" s="17" t="s">
        <v>253</v>
      </c>
      <c r="E60" s="17" t="s">
        <v>164</v>
      </c>
      <c r="F60" s="17" t="s">
        <v>165</v>
      </c>
      <c r="G60" s="100" t="s">
        <v>264</v>
      </c>
      <c r="H60" s="17">
        <v>14583</v>
      </c>
      <c r="I60" s="17">
        <v>10000</v>
      </c>
      <c r="J60" s="17">
        <v>4000</v>
      </c>
      <c r="K60" s="17"/>
      <c r="L60" s="17"/>
      <c r="M60" s="17"/>
      <c r="N60" s="17">
        <v>4000</v>
      </c>
      <c r="O60" s="17" t="s">
        <v>205</v>
      </c>
      <c r="P60" s="62" t="s">
        <v>199</v>
      </c>
    </row>
  </sheetData>
  <mergeCells count="16">
    <mergeCell ref="A1:AF1"/>
    <mergeCell ref="A2:AF2"/>
    <mergeCell ref="K3:N3"/>
    <mergeCell ref="A3:A4"/>
    <mergeCell ref="B3:B4"/>
    <mergeCell ref="C3:C4"/>
    <mergeCell ref="D3:D4"/>
    <mergeCell ref="E3:E4"/>
    <mergeCell ref="F3:F4"/>
    <mergeCell ref="G3:G4"/>
    <mergeCell ref="H3:H4"/>
    <mergeCell ref="I3:I4"/>
    <mergeCell ref="J3:J4"/>
    <mergeCell ref="O3:O4"/>
    <mergeCell ref="P3:P4"/>
    <mergeCell ref="Q3:Q4"/>
  </mergeCells>
  <conditionalFormatting sqref="B57">
    <cfRule type="duplicateValues" dxfId="0" priority="4"/>
    <cfRule type="duplicateValues" dxfId="0" priority="5"/>
    <cfRule type="duplicateValues" dxfId="1" priority="6"/>
  </conditionalFormatting>
  <conditionalFormatting sqref="B60">
    <cfRule type="duplicateValues" dxfId="0" priority="10"/>
    <cfRule type="duplicateValues" dxfId="0" priority="11"/>
    <cfRule type="duplicateValues" dxfId="1" priority="12"/>
  </conditionalFormatting>
  <printOptions horizontalCentered="true"/>
  <pageMargins left="0.590551181102362" right="0.590551181102362" top="0.590551181102362" bottom="0.590551181102362" header="0.31496062992126" footer="0.31496062992126"/>
  <pageSetup paperSize="9" scale="55" fitToHeight="0" orientation="landscape"/>
  <headerFooter/>
  <rowBreaks count="1" manualBreakCount="1">
    <brk id="46" max="32"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20"/>
  <sheetViews>
    <sheetView view="pageBreakPreview" zoomScale="70" zoomScaleNormal="70" zoomScaleSheetLayoutView="70" workbookViewId="0">
      <pane ySplit="4" topLeftCell="A5" activePane="bottomLeft" state="frozen"/>
      <selection/>
      <selection pane="bottomLeft" activeCell="A1" sqref="A1:P1"/>
    </sheetView>
  </sheetViews>
  <sheetFormatPr defaultColWidth="9" defaultRowHeight="13.5"/>
  <cols>
    <col min="1" max="1" width="6.625" customWidth="true"/>
    <col min="2" max="2" width="25.625" customWidth="true"/>
    <col min="3" max="4" width="13.625" customWidth="true"/>
    <col min="5" max="5" width="14.625" customWidth="true"/>
    <col min="6" max="6" width="13.625" customWidth="true"/>
    <col min="7" max="7" width="35.625" customWidth="true"/>
    <col min="8" max="14" width="11.625" customWidth="true"/>
    <col min="15" max="15" width="13.625" customWidth="true"/>
    <col min="16" max="16" width="20.625" customWidth="true"/>
  </cols>
  <sheetData>
    <row r="1" ht="30" customHeight="true" spans="1:16">
      <c r="A1" s="430" t="s">
        <v>265</v>
      </c>
      <c r="B1" s="431"/>
      <c r="C1" s="431"/>
      <c r="D1" s="431"/>
      <c r="E1" s="431"/>
      <c r="F1" s="431"/>
      <c r="G1" s="431"/>
      <c r="H1" s="431"/>
      <c r="I1" s="431"/>
      <c r="J1" s="431"/>
      <c r="K1" s="431"/>
      <c r="L1" s="431"/>
      <c r="M1" s="431"/>
      <c r="N1" s="431"/>
      <c r="O1" s="431"/>
      <c r="P1" s="452"/>
    </row>
    <row r="2" ht="30" customHeight="true" spans="1:16">
      <c r="A2" s="432" t="s">
        <v>266</v>
      </c>
      <c r="B2" s="432"/>
      <c r="C2" s="432"/>
      <c r="D2" s="432"/>
      <c r="E2" s="432"/>
      <c r="F2" s="432"/>
      <c r="G2" s="432"/>
      <c r="H2" s="432"/>
      <c r="I2" s="432"/>
      <c r="J2" s="432"/>
      <c r="K2" s="432"/>
      <c r="L2" s="432"/>
      <c r="M2" s="432"/>
      <c r="N2" s="432"/>
      <c r="O2" s="432"/>
      <c r="P2" s="432"/>
    </row>
    <row r="3" ht="24.95" customHeight="true" spans="1:16">
      <c r="A3" s="8" t="s">
        <v>58</v>
      </c>
      <c r="B3" s="8" t="s">
        <v>59</v>
      </c>
      <c r="C3" s="8" t="s">
        <v>60</v>
      </c>
      <c r="D3" s="8" t="s">
        <v>61</v>
      </c>
      <c r="E3" s="8" t="s">
        <v>62</v>
      </c>
      <c r="F3" s="8" t="s">
        <v>63</v>
      </c>
      <c r="G3" s="8" t="s">
        <v>64</v>
      </c>
      <c r="H3" s="24" t="s">
        <v>65</v>
      </c>
      <c r="I3" s="24" t="s">
        <v>66</v>
      </c>
      <c r="J3" s="24" t="s">
        <v>67</v>
      </c>
      <c r="K3" s="24" t="s">
        <v>68</v>
      </c>
      <c r="L3" s="24"/>
      <c r="M3" s="24"/>
      <c r="N3" s="24"/>
      <c r="O3" s="33" t="s">
        <v>69</v>
      </c>
      <c r="P3" s="8" t="s">
        <v>70</v>
      </c>
    </row>
    <row r="4" ht="24.95" customHeight="true" spans="1:16">
      <c r="A4" s="8"/>
      <c r="B4" s="8"/>
      <c r="C4" s="8"/>
      <c r="D4" s="8"/>
      <c r="E4" s="8"/>
      <c r="F4" s="8"/>
      <c r="G4" s="8"/>
      <c r="H4" s="24"/>
      <c r="I4" s="24"/>
      <c r="J4" s="24"/>
      <c r="K4" s="8" t="s">
        <v>71</v>
      </c>
      <c r="L4" s="8" t="s">
        <v>72</v>
      </c>
      <c r="M4" s="8" t="s">
        <v>73</v>
      </c>
      <c r="N4" s="8" t="s">
        <v>74</v>
      </c>
      <c r="O4" s="33"/>
      <c r="P4" s="8"/>
    </row>
    <row r="5" ht="24.95" customHeight="true" spans="1:16">
      <c r="A5" s="11"/>
      <c r="B5" s="10" t="s">
        <v>75</v>
      </c>
      <c r="C5" s="11">
        <f>SUM(C6:C7)</f>
        <v>6</v>
      </c>
      <c r="D5" s="11"/>
      <c r="E5" s="11"/>
      <c r="F5" s="11"/>
      <c r="G5" s="11"/>
      <c r="H5" s="439">
        <f>SUM(H9:H15)</f>
        <v>1655495</v>
      </c>
      <c r="I5" s="439">
        <f t="shared" ref="I5:N5" si="0">SUM(I9:I15)</f>
        <v>9950</v>
      </c>
      <c r="J5" s="439">
        <f t="shared" si="0"/>
        <v>72000</v>
      </c>
      <c r="K5" s="439">
        <f t="shared" si="0"/>
        <v>3200</v>
      </c>
      <c r="L5" s="439">
        <f t="shared" si="0"/>
        <v>0</v>
      </c>
      <c r="M5" s="439">
        <f t="shared" si="0"/>
        <v>68700</v>
      </c>
      <c r="N5" s="439">
        <f t="shared" si="0"/>
        <v>100</v>
      </c>
      <c r="O5" s="11"/>
      <c r="P5" s="10"/>
    </row>
    <row r="6" ht="24.95" customHeight="true" spans="1:16">
      <c r="A6" s="11"/>
      <c r="B6" s="10" t="s">
        <v>82</v>
      </c>
      <c r="C6" s="8">
        <f>COUNTIF(C9:C15,"新建")</f>
        <v>3</v>
      </c>
      <c r="D6" s="11"/>
      <c r="E6" s="11"/>
      <c r="F6" s="11"/>
      <c r="G6" s="11"/>
      <c r="H6" s="440">
        <f>SUMIF($C$9:$C$15,"新建",H9:H15)</f>
        <v>1611440</v>
      </c>
      <c r="I6" s="440">
        <f t="shared" ref="I6:N6" si="1">SUMIF($C$9:$C$15,"新建",I9:I15)</f>
        <v>0</v>
      </c>
      <c r="J6" s="440">
        <f t="shared" si="1"/>
        <v>66000</v>
      </c>
      <c r="K6" s="440">
        <f t="shared" si="1"/>
        <v>300</v>
      </c>
      <c r="L6" s="440">
        <f t="shared" si="1"/>
        <v>0</v>
      </c>
      <c r="M6" s="440">
        <f t="shared" si="1"/>
        <v>65700</v>
      </c>
      <c r="N6" s="440">
        <f t="shared" si="1"/>
        <v>0</v>
      </c>
      <c r="O6" s="11"/>
      <c r="P6" s="10"/>
    </row>
    <row r="7" ht="24.95" customHeight="true" spans="1:16">
      <c r="A7" s="11"/>
      <c r="B7" s="10" t="s">
        <v>126</v>
      </c>
      <c r="C7" s="12">
        <f>COUNTIF(C9:C15,"竣工")</f>
        <v>3</v>
      </c>
      <c r="D7" s="12"/>
      <c r="E7" s="441"/>
      <c r="F7" s="441"/>
      <c r="G7" s="442"/>
      <c r="H7" s="440">
        <f>SUMIF($C$9:$C$15,"竣工",H9:H15)</f>
        <v>42555</v>
      </c>
      <c r="I7" s="440">
        <f t="shared" ref="I7:N7" si="2">SUMIF($C$9:$C$15,"竣工",I9:I15)</f>
        <v>9950</v>
      </c>
      <c r="J7" s="440">
        <f t="shared" si="2"/>
        <v>4500</v>
      </c>
      <c r="K7" s="440">
        <f t="shared" si="2"/>
        <v>1400</v>
      </c>
      <c r="L7" s="440">
        <f t="shared" si="2"/>
        <v>0</v>
      </c>
      <c r="M7" s="440">
        <f t="shared" si="2"/>
        <v>3000</v>
      </c>
      <c r="N7" s="440">
        <f t="shared" si="2"/>
        <v>100</v>
      </c>
      <c r="O7" s="11"/>
      <c r="P7" s="10"/>
    </row>
    <row r="8" ht="24.95" customHeight="true" spans="1:16">
      <c r="A8" s="11"/>
      <c r="B8" s="10" t="s">
        <v>267</v>
      </c>
      <c r="C8" s="12"/>
      <c r="D8" s="12"/>
      <c r="E8" s="441"/>
      <c r="F8" s="441"/>
      <c r="G8" s="442"/>
      <c r="H8" s="440">
        <f>SUM(H15)</f>
        <v>1500</v>
      </c>
      <c r="I8" s="440">
        <f t="shared" ref="I8:N8" si="3">SUM(I15)</f>
        <v>0</v>
      </c>
      <c r="J8" s="440">
        <f t="shared" si="3"/>
        <v>1500</v>
      </c>
      <c r="K8" s="440">
        <f t="shared" si="3"/>
        <v>1500</v>
      </c>
      <c r="L8" s="440">
        <f t="shared" si="3"/>
        <v>0</v>
      </c>
      <c r="M8" s="440">
        <f t="shared" si="3"/>
        <v>0</v>
      </c>
      <c r="N8" s="440">
        <f t="shared" si="3"/>
        <v>0</v>
      </c>
      <c r="O8" s="11"/>
      <c r="P8" s="10"/>
    </row>
    <row r="9" ht="39.95" customHeight="true" spans="1:16">
      <c r="A9" s="287">
        <f>IF(C9&lt;&gt;"",MAX(A$8:A8)+1,"")</f>
        <v>1</v>
      </c>
      <c r="B9" s="433" t="s">
        <v>268</v>
      </c>
      <c r="C9" s="434" t="s">
        <v>82</v>
      </c>
      <c r="D9" s="139" t="s">
        <v>269</v>
      </c>
      <c r="E9" s="15" t="s">
        <v>270</v>
      </c>
      <c r="F9" s="15" t="s">
        <v>271</v>
      </c>
      <c r="G9" s="443" t="s">
        <v>272</v>
      </c>
      <c r="H9" s="444">
        <v>1219</v>
      </c>
      <c r="I9" s="444"/>
      <c r="J9" s="444">
        <v>700</v>
      </c>
      <c r="K9" s="444"/>
      <c r="L9" s="444"/>
      <c r="M9" s="444">
        <v>700</v>
      </c>
      <c r="N9" s="444"/>
      <c r="O9" s="215" t="s">
        <v>133</v>
      </c>
      <c r="P9" s="138" t="s">
        <v>91</v>
      </c>
    </row>
    <row r="10" ht="50.1" customHeight="true" spans="1:16">
      <c r="A10" s="287">
        <f>IF(C10&lt;&gt;"",MAX(A$8:A9)+1,"")</f>
        <v>2</v>
      </c>
      <c r="B10" s="138" t="s">
        <v>273</v>
      </c>
      <c r="C10" s="139" t="s">
        <v>82</v>
      </c>
      <c r="D10" s="139" t="s">
        <v>269</v>
      </c>
      <c r="E10" s="15" t="s">
        <v>270</v>
      </c>
      <c r="F10" s="15" t="s">
        <v>271</v>
      </c>
      <c r="G10" s="165" t="s">
        <v>274</v>
      </c>
      <c r="H10" s="15">
        <v>500</v>
      </c>
      <c r="I10" s="15"/>
      <c r="J10" s="15">
        <v>300</v>
      </c>
      <c r="K10" s="15">
        <v>300</v>
      </c>
      <c r="L10" s="15"/>
      <c r="M10" s="15"/>
      <c r="N10" s="15"/>
      <c r="O10" s="15" t="s">
        <v>133</v>
      </c>
      <c r="P10" s="58" t="s">
        <v>91</v>
      </c>
    </row>
    <row r="11" ht="81" customHeight="true" spans="1:16">
      <c r="A11" s="287">
        <f>IF(C11&lt;&gt;"",MAX(A$8:A10)+1,"")</f>
        <v>3</v>
      </c>
      <c r="B11" s="58" t="s">
        <v>275</v>
      </c>
      <c r="C11" s="139" t="s">
        <v>82</v>
      </c>
      <c r="D11" s="139" t="s">
        <v>101</v>
      </c>
      <c r="E11" s="445" t="s">
        <v>270</v>
      </c>
      <c r="F11" s="215" t="s">
        <v>103</v>
      </c>
      <c r="G11" s="28" t="s">
        <v>276</v>
      </c>
      <c r="H11" s="446">
        <v>1609721</v>
      </c>
      <c r="I11" s="185"/>
      <c r="J11" s="185">
        <v>65000</v>
      </c>
      <c r="K11" s="15"/>
      <c r="L11" s="15"/>
      <c r="M11" s="15">
        <v>65000</v>
      </c>
      <c r="N11" s="15"/>
      <c r="O11" s="15" t="s">
        <v>277</v>
      </c>
      <c r="P11" s="58" t="s">
        <v>278</v>
      </c>
    </row>
    <row r="12" ht="39.95" customHeight="true" spans="1:16">
      <c r="A12" s="287">
        <f>IF(C12&lt;&gt;"",MAX(A$8:A11)+1,"")</f>
        <v>4</v>
      </c>
      <c r="B12" s="58" t="s">
        <v>279</v>
      </c>
      <c r="C12" s="139" t="s">
        <v>126</v>
      </c>
      <c r="D12" s="139" t="s">
        <v>269</v>
      </c>
      <c r="E12" s="445" t="s">
        <v>270</v>
      </c>
      <c r="F12" s="215" t="s">
        <v>165</v>
      </c>
      <c r="G12" s="28" t="s">
        <v>280</v>
      </c>
      <c r="H12" s="446">
        <v>6257</v>
      </c>
      <c r="I12" s="185">
        <v>180</v>
      </c>
      <c r="J12" s="185">
        <v>3000</v>
      </c>
      <c r="K12" s="15"/>
      <c r="L12" s="15"/>
      <c r="M12" s="15">
        <v>3000</v>
      </c>
      <c r="N12" s="15"/>
      <c r="O12" s="15" t="s">
        <v>198</v>
      </c>
      <c r="P12" s="58" t="s">
        <v>199</v>
      </c>
    </row>
    <row r="13" ht="50.1" customHeight="true" spans="1:16">
      <c r="A13" s="287">
        <f>IF(C13&lt;&gt;"",MAX(A$8:A12)+1,"")</f>
        <v>5</v>
      </c>
      <c r="B13" s="58" t="s">
        <v>281</v>
      </c>
      <c r="C13" s="139" t="s">
        <v>126</v>
      </c>
      <c r="D13" s="139" t="s">
        <v>269</v>
      </c>
      <c r="E13" s="445" t="s">
        <v>270</v>
      </c>
      <c r="F13" s="215" t="s">
        <v>131</v>
      </c>
      <c r="G13" s="28" t="s">
        <v>282</v>
      </c>
      <c r="H13" s="446">
        <v>364</v>
      </c>
      <c r="I13" s="185">
        <v>20</v>
      </c>
      <c r="J13" s="185">
        <v>100</v>
      </c>
      <c r="K13" s="15"/>
      <c r="L13" s="15"/>
      <c r="M13" s="15"/>
      <c r="N13" s="15">
        <v>100</v>
      </c>
      <c r="O13" s="15" t="s">
        <v>198</v>
      </c>
      <c r="P13" s="58" t="s">
        <v>199</v>
      </c>
    </row>
    <row r="14" ht="50.1" customHeight="true" spans="1:16">
      <c r="A14" s="287">
        <f>IF(C14&lt;&gt;"",MAX(A$8:A13)+1,"")</f>
        <v>6</v>
      </c>
      <c r="B14" s="58" t="s">
        <v>283</v>
      </c>
      <c r="C14" s="139" t="s">
        <v>126</v>
      </c>
      <c r="D14" s="139" t="s">
        <v>269</v>
      </c>
      <c r="E14" s="445" t="s">
        <v>270</v>
      </c>
      <c r="F14" s="215" t="s">
        <v>110</v>
      </c>
      <c r="G14" s="28" t="s">
        <v>284</v>
      </c>
      <c r="H14" s="446">
        <v>35934</v>
      </c>
      <c r="I14" s="185">
        <v>9750</v>
      </c>
      <c r="J14" s="185">
        <v>1400</v>
      </c>
      <c r="K14" s="15">
        <v>1400</v>
      </c>
      <c r="L14" s="15"/>
      <c r="M14" s="15"/>
      <c r="N14" s="15"/>
      <c r="O14" s="15" t="s">
        <v>285</v>
      </c>
      <c r="P14" s="58" t="s">
        <v>199</v>
      </c>
    </row>
    <row r="15" ht="219.95" customHeight="true" spans="1:16">
      <c r="A15" s="418"/>
      <c r="B15" s="149" t="s">
        <v>286</v>
      </c>
      <c r="C15" s="400"/>
      <c r="D15" s="215"/>
      <c r="E15" s="215"/>
      <c r="F15" s="166"/>
      <c r="G15" s="100" t="s">
        <v>287</v>
      </c>
      <c r="H15" s="394">
        <v>1500</v>
      </c>
      <c r="I15" s="166"/>
      <c r="J15" s="185">
        <v>1500</v>
      </c>
      <c r="K15" s="185">
        <v>1500</v>
      </c>
      <c r="L15" s="185"/>
      <c r="M15" s="185"/>
      <c r="N15" s="185"/>
      <c r="O15" s="15" t="s">
        <v>220</v>
      </c>
      <c r="P15" s="94" t="s">
        <v>288</v>
      </c>
    </row>
    <row r="17" ht="20.1" customHeight="true" spans="1:16">
      <c r="A17" s="435"/>
      <c r="B17" s="436"/>
      <c r="C17" s="437"/>
      <c r="D17" s="112"/>
      <c r="E17" s="112"/>
      <c r="F17" s="447"/>
      <c r="G17" s="30"/>
      <c r="H17" s="448"/>
      <c r="I17" s="447"/>
      <c r="J17" s="451"/>
      <c r="K17" s="451"/>
      <c r="L17" s="451"/>
      <c r="M17" s="451"/>
      <c r="N17" s="451"/>
      <c r="O17" s="80"/>
      <c r="P17" s="453"/>
    </row>
    <row r="18" ht="50.1" customHeight="true" spans="1:16">
      <c r="A18" s="435"/>
      <c r="B18" s="438"/>
      <c r="C18" s="79"/>
      <c r="D18" s="79"/>
      <c r="E18" s="80"/>
      <c r="F18" s="80"/>
      <c r="G18" s="449"/>
      <c r="H18" s="80"/>
      <c r="I18" s="80"/>
      <c r="J18" s="80"/>
      <c r="K18" s="80"/>
      <c r="L18" s="80"/>
      <c r="M18" s="80"/>
      <c r="N18" s="80"/>
      <c r="O18" s="80"/>
      <c r="P18" s="454"/>
    </row>
    <row r="19" ht="50.1" customHeight="true" spans="1:16">
      <c r="A19" s="435"/>
      <c r="B19" s="438"/>
      <c r="C19" s="79"/>
      <c r="D19" s="79"/>
      <c r="E19" s="80"/>
      <c r="F19" s="80"/>
      <c r="G19" s="450"/>
      <c r="H19" s="80"/>
      <c r="I19" s="80"/>
      <c r="J19" s="80"/>
      <c r="K19" s="80"/>
      <c r="L19" s="80"/>
      <c r="M19" s="80"/>
      <c r="N19" s="80"/>
      <c r="O19" s="80"/>
      <c r="P19" s="454"/>
    </row>
    <row r="20" ht="50.1" customHeight="true" spans="1:16">
      <c r="A20" s="435"/>
      <c r="B20" s="438"/>
      <c r="C20" s="79"/>
      <c r="D20" s="79"/>
      <c r="E20" s="80"/>
      <c r="F20" s="80"/>
      <c r="G20" s="450"/>
      <c r="H20" s="80"/>
      <c r="I20" s="80"/>
      <c r="J20" s="80"/>
      <c r="K20" s="80"/>
      <c r="L20" s="80"/>
      <c r="M20" s="80"/>
      <c r="N20" s="80"/>
      <c r="O20" s="80"/>
      <c r="P20" s="454"/>
    </row>
  </sheetData>
  <mergeCells count="15">
    <mergeCell ref="A1:P1"/>
    <mergeCell ref="A2:P2"/>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31496062992126" footer="0.31496062992126"/>
  <pageSetup paperSize="9" scale="57"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3"/>
  <sheetViews>
    <sheetView view="pageBreakPreview" zoomScale="70" zoomScaleNormal="70" zoomScaleSheetLayoutView="70" workbookViewId="0">
      <selection activeCell="A1" sqref="A1:P1"/>
    </sheetView>
  </sheetViews>
  <sheetFormatPr defaultColWidth="9" defaultRowHeight="13.5"/>
  <cols>
    <col min="1" max="1" width="6.625" customWidth="true"/>
    <col min="2" max="2" width="25.625" customWidth="true"/>
    <col min="3" max="4" width="13.625" customWidth="true"/>
    <col min="5" max="5" width="14.625" customWidth="true"/>
    <col min="6" max="6" width="13.625" customWidth="true"/>
    <col min="7" max="7" width="35.625" customWidth="true"/>
    <col min="8" max="14" width="11.625" customWidth="true"/>
    <col min="15" max="15" width="13.625" customWidth="true"/>
    <col min="16" max="16" width="20.625" customWidth="true"/>
  </cols>
  <sheetData>
    <row r="1" ht="30" customHeight="true" spans="1:16">
      <c r="A1" s="412" t="s">
        <v>289</v>
      </c>
      <c r="B1" s="412"/>
      <c r="C1" s="412"/>
      <c r="D1" s="412"/>
      <c r="E1" s="412"/>
      <c r="F1" s="412"/>
      <c r="G1" s="419"/>
      <c r="H1" s="412"/>
      <c r="I1" s="412"/>
      <c r="J1" s="412"/>
      <c r="K1" s="412"/>
      <c r="L1" s="412"/>
      <c r="M1" s="412"/>
      <c r="N1" s="412"/>
      <c r="O1" s="412"/>
      <c r="P1" s="412"/>
    </row>
    <row r="2" ht="30" customHeight="true" spans="1:16">
      <c r="A2" s="412"/>
      <c r="B2" s="412"/>
      <c r="C2" s="412"/>
      <c r="D2" s="412"/>
      <c r="E2" s="412"/>
      <c r="F2" s="412"/>
      <c r="G2" s="419"/>
      <c r="H2" s="412"/>
      <c r="I2" s="412"/>
      <c r="J2" s="412"/>
      <c r="K2" s="412"/>
      <c r="L2" s="412"/>
      <c r="M2" s="412"/>
      <c r="N2" s="412"/>
      <c r="O2" s="412"/>
      <c r="P2" s="428" t="s">
        <v>57</v>
      </c>
    </row>
    <row r="3" ht="24.95" customHeight="true" spans="1:16">
      <c r="A3" s="413" t="s">
        <v>58</v>
      </c>
      <c r="B3" s="413" t="s">
        <v>59</v>
      </c>
      <c r="C3" s="413" t="s">
        <v>60</v>
      </c>
      <c r="D3" s="413" t="s">
        <v>61</v>
      </c>
      <c r="E3" s="413" t="s">
        <v>62</v>
      </c>
      <c r="F3" s="413" t="s">
        <v>63</v>
      </c>
      <c r="G3" s="413" t="s">
        <v>64</v>
      </c>
      <c r="H3" s="420" t="s">
        <v>65</v>
      </c>
      <c r="I3" s="420" t="s">
        <v>66</v>
      </c>
      <c r="J3" s="420" t="s">
        <v>67</v>
      </c>
      <c r="K3" s="425" t="s">
        <v>68</v>
      </c>
      <c r="L3" s="426"/>
      <c r="M3" s="426"/>
      <c r="N3" s="429"/>
      <c r="O3" s="33" t="s">
        <v>69</v>
      </c>
      <c r="P3" s="413" t="s">
        <v>70</v>
      </c>
    </row>
    <row r="4" ht="24.95" customHeight="true" spans="1:16">
      <c r="A4" s="414"/>
      <c r="B4" s="414"/>
      <c r="C4" s="414"/>
      <c r="D4" s="414"/>
      <c r="E4" s="414"/>
      <c r="F4" s="414"/>
      <c r="G4" s="421"/>
      <c r="H4" s="422"/>
      <c r="I4" s="427"/>
      <c r="J4" s="427"/>
      <c r="K4" s="417" t="s">
        <v>71</v>
      </c>
      <c r="L4" s="417" t="s">
        <v>72</v>
      </c>
      <c r="M4" s="417" t="s">
        <v>73</v>
      </c>
      <c r="N4" s="417" t="s">
        <v>74</v>
      </c>
      <c r="O4" s="33"/>
      <c r="P4" s="414"/>
    </row>
    <row r="5" ht="24.95" customHeight="true" spans="1:16">
      <c r="A5" s="415"/>
      <c r="B5" s="416" t="s">
        <v>75</v>
      </c>
      <c r="C5" s="417">
        <f>SUM(C6:C7)</f>
        <v>6</v>
      </c>
      <c r="D5" s="417"/>
      <c r="E5" s="417"/>
      <c r="F5" s="417"/>
      <c r="G5" s="416"/>
      <c r="H5" s="423">
        <f>SUM(H8:H13)</f>
        <v>5853030</v>
      </c>
      <c r="I5" s="423">
        <f t="shared" ref="I5:N5" si="0">SUM(I8:I13)</f>
        <v>2412700</v>
      </c>
      <c r="J5" s="423">
        <f t="shared" si="0"/>
        <v>489200</v>
      </c>
      <c r="K5" s="423">
        <f t="shared" si="0"/>
        <v>489200</v>
      </c>
      <c r="L5" s="423">
        <f t="shared" si="0"/>
        <v>0</v>
      </c>
      <c r="M5" s="423">
        <f t="shared" si="0"/>
        <v>0</v>
      </c>
      <c r="N5" s="423">
        <f t="shared" si="0"/>
        <v>0</v>
      </c>
      <c r="O5" s="417"/>
      <c r="P5" s="417"/>
    </row>
    <row r="6" ht="24.95" customHeight="true" spans="1:16">
      <c r="A6" s="415"/>
      <c r="B6" s="416" t="s">
        <v>82</v>
      </c>
      <c r="C6" s="417">
        <f>COUNTIF(C8:C13,"新建")</f>
        <v>5</v>
      </c>
      <c r="D6" s="417"/>
      <c r="E6" s="417"/>
      <c r="F6" s="417"/>
      <c r="G6" s="416"/>
      <c r="H6" s="424">
        <f>SUMIF($C$8:$C$13,"新建",H8:H13)</f>
        <v>13550</v>
      </c>
      <c r="I6" s="424">
        <f t="shared" ref="I6:N6" si="1">SUMIF($C$8:$C$13,"新建",I8:I13)</f>
        <v>0</v>
      </c>
      <c r="J6" s="424">
        <f t="shared" si="1"/>
        <v>840</v>
      </c>
      <c r="K6" s="424">
        <f t="shared" si="1"/>
        <v>840</v>
      </c>
      <c r="L6" s="424">
        <f t="shared" si="1"/>
        <v>0</v>
      </c>
      <c r="M6" s="424">
        <f t="shared" si="1"/>
        <v>0</v>
      </c>
      <c r="N6" s="424">
        <f t="shared" si="1"/>
        <v>0</v>
      </c>
      <c r="O6" s="417"/>
      <c r="P6" s="417"/>
    </row>
    <row r="7" ht="24.95" customHeight="true" spans="1:16">
      <c r="A7" s="415"/>
      <c r="B7" s="416" t="s">
        <v>83</v>
      </c>
      <c r="C7" s="417">
        <f>COUNTIF(C8:C13,"续建")</f>
        <v>1</v>
      </c>
      <c r="D7" s="417"/>
      <c r="E7" s="417"/>
      <c r="F7" s="417"/>
      <c r="G7" s="416"/>
      <c r="H7" s="424">
        <f>SUMIF($C$8:$C$13,"续建",H8:H13)</f>
        <v>5839480</v>
      </c>
      <c r="I7" s="424">
        <f t="shared" ref="I7:N7" si="2">SUMIF($C$8:$C$13,"续建",I8:I13)</f>
        <v>2412700</v>
      </c>
      <c r="J7" s="424">
        <f t="shared" si="2"/>
        <v>488360</v>
      </c>
      <c r="K7" s="424">
        <f t="shared" si="2"/>
        <v>488360</v>
      </c>
      <c r="L7" s="424">
        <f t="shared" si="2"/>
        <v>0</v>
      </c>
      <c r="M7" s="424">
        <f t="shared" si="2"/>
        <v>0</v>
      </c>
      <c r="N7" s="424">
        <f t="shared" si="2"/>
        <v>0</v>
      </c>
      <c r="O7" s="417"/>
      <c r="P7" s="417"/>
    </row>
    <row r="8" ht="50.1" customHeight="true" spans="1:16">
      <c r="A8" s="418">
        <f>IF(C8&lt;&gt;"",MAX(A7:A$7)+1,"")</f>
        <v>1</v>
      </c>
      <c r="B8" s="62" t="s">
        <v>290</v>
      </c>
      <c r="C8" s="17" t="s">
        <v>82</v>
      </c>
      <c r="D8" s="17" t="s">
        <v>179</v>
      </c>
      <c r="E8" s="15" t="s">
        <v>291</v>
      </c>
      <c r="F8" s="17" t="s">
        <v>165</v>
      </c>
      <c r="G8" s="100" t="s">
        <v>292</v>
      </c>
      <c r="H8" s="17">
        <v>5000</v>
      </c>
      <c r="I8" s="17"/>
      <c r="J8" s="17">
        <v>800</v>
      </c>
      <c r="K8" s="17">
        <v>800</v>
      </c>
      <c r="L8" s="17"/>
      <c r="M8" s="17"/>
      <c r="N8" s="17"/>
      <c r="O8" s="17" t="s">
        <v>133</v>
      </c>
      <c r="P8" s="18" t="s">
        <v>293</v>
      </c>
    </row>
    <row r="9" ht="50.1" customHeight="true" spans="1:16">
      <c r="A9" s="418">
        <f>IF(C9&lt;&gt;"",MAX(A$7:A8)+1,"")</f>
        <v>2</v>
      </c>
      <c r="B9" s="94" t="s">
        <v>294</v>
      </c>
      <c r="C9" s="15" t="s">
        <v>82</v>
      </c>
      <c r="D9" s="17" t="s">
        <v>179</v>
      </c>
      <c r="E9" s="15" t="s">
        <v>291</v>
      </c>
      <c r="F9" s="15" t="s">
        <v>131</v>
      </c>
      <c r="G9" s="98" t="s">
        <v>295</v>
      </c>
      <c r="H9" s="15">
        <v>4550</v>
      </c>
      <c r="I9" s="15"/>
      <c r="J9" s="15">
        <v>10</v>
      </c>
      <c r="K9" s="15">
        <v>10</v>
      </c>
      <c r="L9" s="17"/>
      <c r="M9" s="17"/>
      <c r="N9" s="17"/>
      <c r="O9" s="17" t="s">
        <v>90</v>
      </c>
      <c r="P9" s="18" t="s">
        <v>296</v>
      </c>
    </row>
    <row r="10" ht="50.1" customHeight="true" spans="1:16">
      <c r="A10" s="418">
        <f>IF(C10&lt;&gt;"",MAX(A$7:A9)+1,"")</f>
        <v>3</v>
      </c>
      <c r="B10" s="94" t="s">
        <v>297</v>
      </c>
      <c r="C10" s="15" t="s">
        <v>82</v>
      </c>
      <c r="D10" s="17" t="s">
        <v>179</v>
      </c>
      <c r="E10" s="15" t="s">
        <v>291</v>
      </c>
      <c r="F10" s="15" t="s">
        <v>131</v>
      </c>
      <c r="G10" s="98" t="s">
        <v>298</v>
      </c>
      <c r="H10" s="15">
        <v>1000</v>
      </c>
      <c r="I10" s="15"/>
      <c r="J10" s="15">
        <v>10</v>
      </c>
      <c r="K10" s="15">
        <v>10</v>
      </c>
      <c r="L10" s="17"/>
      <c r="M10" s="17"/>
      <c r="N10" s="17"/>
      <c r="O10" s="17" t="s">
        <v>90</v>
      </c>
      <c r="P10" s="18" t="s">
        <v>296</v>
      </c>
    </row>
    <row r="11" ht="50.1" customHeight="true" spans="1:16">
      <c r="A11" s="418">
        <f>IF(C11&lt;&gt;"",MAX(A$7:A10)+1,"")</f>
        <v>4</v>
      </c>
      <c r="B11" s="94" t="s">
        <v>299</v>
      </c>
      <c r="C11" s="15" t="s">
        <v>82</v>
      </c>
      <c r="D11" s="17" t="s">
        <v>179</v>
      </c>
      <c r="E11" s="15" t="s">
        <v>291</v>
      </c>
      <c r="F11" s="15" t="s">
        <v>131</v>
      </c>
      <c r="G11" s="98" t="s">
        <v>300</v>
      </c>
      <c r="H11" s="15">
        <v>2000</v>
      </c>
      <c r="I11" s="15"/>
      <c r="J11" s="15">
        <v>10</v>
      </c>
      <c r="K11" s="15">
        <v>10</v>
      </c>
      <c r="L11" s="17"/>
      <c r="M11" s="17"/>
      <c r="N11" s="17"/>
      <c r="O11" s="17" t="s">
        <v>90</v>
      </c>
      <c r="P11" s="18" t="s">
        <v>296</v>
      </c>
    </row>
    <row r="12" ht="50.1" customHeight="true" spans="1:16">
      <c r="A12" s="418">
        <f>IF(C12&lt;&gt;"",MAX(A$7:A11)+1,"")</f>
        <v>5</v>
      </c>
      <c r="B12" s="94" t="s">
        <v>301</v>
      </c>
      <c r="C12" s="15" t="s">
        <v>82</v>
      </c>
      <c r="D12" s="17" t="s">
        <v>179</v>
      </c>
      <c r="E12" s="15" t="s">
        <v>291</v>
      </c>
      <c r="F12" s="15" t="s">
        <v>131</v>
      </c>
      <c r="G12" s="98" t="s">
        <v>298</v>
      </c>
      <c r="H12" s="15">
        <v>1000</v>
      </c>
      <c r="I12" s="15"/>
      <c r="J12" s="15">
        <v>10</v>
      </c>
      <c r="K12" s="15">
        <v>10</v>
      </c>
      <c r="L12" s="17"/>
      <c r="M12" s="17"/>
      <c r="N12" s="17"/>
      <c r="O12" s="17" t="s">
        <v>90</v>
      </c>
      <c r="P12" s="18" t="s">
        <v>296</v>
      </c>
    </row>
    <row r="13" ht="110.1" customHeight="true" spans="1:16">
      <c r="A13" s="418">
        <f>IF(C13&lt;&gt;"",MAX(A$7:A12)+1,"")</f>
        <v>6</v>
      </c>
      <c r="B13" s="94" t="s">
        <v>302</v>
      </c>
      <c r="C13" s="15" t="s">
        <v>83</v>
      </c>
      <c r="D13" s="17" t="s">
        <v>179</v>
      </c>
      <c r="E13" s="15" t="s">
        <v>303</v>
      </c>
      <c r="F13" s="15" t="s">
        <v>304</v>
      </c>
      <c r="G13" s="98" t="s">
        <v>305</v>
      </c>
      <c r="H13" s="15">
        <v>5839480</v>
      </c>
      <c r="I13" s="15">
        <f>2371764+40936</f>
        <v>2412700</v>
      </c>
      <c r="J13" s="15">
        <v>488360</v>
      </c>
      <c r="K13" s="15">
        <v>488360</v>
      </c>
      <c r="L13" s="17"/>
      <c r="M13" s="17"/>
      <c r="N13" s="17"/>
      <c r="O13" s="17" t="s">
        <v>306</v>
      </c>
      <c r="P13" s="18" t="s">
        <v>307</v>
      </c>
    </row>
  </sheetData>
  <mergeCells count="14">
    <mergeCell ref="A1:P1"/>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7"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F52"/>
  <sheetViews>
    <sheetView view="pageBreakPreview" zoomScale="70" zoomScaleNormal="60" zoomScaleSheetLayoutView="70" workbookViewId="0">
      <pane xSplit="1" ySplit="4" topLeftCell="B5" activePane="bottomRight" state="frozen"/>
      <selection/>
      <selection pane="topRight"/>
      <selection pane="bottomLeft"/>
      <selection pane="bottomRight" activeCell="A1" sqref="A1:AF1"/>
    </sheetView>
  </sheetViews>
  <sheetFormatPr defaultColWidth="9" defaultRowHeight="14.25"/>
  <cols>
    <col min="1" max="1" width="6.625" style="364" customWidth="true"/>
    <col min="2" max="2" width="25.625" style="370" customWidth="true"/>
    <col min="3" max="4" width="13.625" style="371" customWidth="true"/>
    <col min="5" max="5" width="18.625" style="371" customWidth="true"/>
    <col min="6" max="6" width="13.625" style="371" customWidth="true"/>
    <col min="7" max="7" width="35.625" style="370" customWidth="true"/>
    <col min="8" max="14" width="11.625" style="371" customWidth="true"/>
    <col min="15" max="15" width="13.625" style="371" customWidth="true"/>
    <col min="16" max="16" width="20.625" style="364" customWidth="true"/>
    <col min="17" max="19" width="9" style="364" hidden="true" customWidth="true"/>
    <col min="20" max="20" width="10.75" style="364" hidden="true" customWidth="true"/>
    <col min="21" max="21" width="12.375" style="364" hidden="true" customWidth="true"/>
    <col min="22" max="22" width="12.625" style="364" hidden="true" customWidth="true"/>
    <col min="23" max="23" width="10.75" style="364" hidden="true" customWidth="true"/>
    <col min="24" max="24" width="13.875" style="364" hidden="true" customWidth="true"/>
    <col min="25" max="25" width="10.75" style="364" hidden="true" customWidth="true"/>
    <col min="26" max="26" width="12.125" style="364" hidden="true" customWidth="true"/>
    <col min="27" max="27" width="10.75" style="364" hidden="true" customWidth="true"/>
    <col min="28" max="28" width="11.875" style="364" hidden="true" customWidth="true"/>
    <col min="29" max="29" width="10.75" style="364" hidden="true" customWidth="true"/>
    <col min="30" max="30" width="11.875" style="364" hidden="true" customWidth="true"/>
    <col min="31" max="31" width="14.625" style="364" hidden="true" customWidth="true"/>
    <col min="32" max="32" width="13.375" style="364" hidden="true" customWidth="true"/>
    <col min="33" max="33" width="9" style="364" hidden="true" customWidth="true"/>
    <col min="34" max="53" width="9" style="364"/>
    <col min="54" max="54" width="9" style="364" customWidth="true"/>
    <col min="55" max="16384" width="9" style="364"/>
  </cols>
  <sheetData>
    <row r="1" ht="30" customHeight="true" spans="1:32">
      <c r="A1" s="372" t="s">
        <v>308</v>
      </c>
      <c r="B1" s="373"/>
      <c r="C1" s="372"/>
      <c r="D1" s="372"/>
      <c r="E1" s="372"/>
      <c r="F1" s="372"/>
      <c r="G1" s="373"/>
      <c r="H1" s="372"/>
      <c r="I1" s="372"/>
      <c r="J1" s="372"/>
      <c r="K1" s="372"/>
      <c r="L1" s="372"/>
      <c r="M1" s="372"/>
      <c r="N1" s="372"/>
      <c r="O1" s="372"/>
      <c r="P1" s="401"/>
      <c r="Q1" s="372"/>
      <c r="R1" s="372"/>
      <c r="S1" s="372"/>
      <c r="T1" s="372"/>
      <c r="U1" s="372"/>
      <c r="V1" s="372"/>
      <c r="W1" s="372"/>
      <c r="X1" s="372"/>
      <c r="Y1" s="372"/>
      <c r="Z1" s="372"/>
      <c r="AA1" s="372"/>
      <c r="AB1" s="372"/>
      <c r="AC1" s="372"/>
      <c r="AD1" s="372"/>
      <c r="AE1" s="372"/>
      <c r="AF1" s="372"/>
    </row>
    <row r="2" s="367" customFormat="true" ht="30" customHeight="true" spans="1:32">
      <c r="A2" s="374" t="s">
        <v>57</v>
      </c>
      <c r="B2" s="375"/>
      <c r="C2" s="376"/>
      <c r="D2" s="376"/>
      <c r="E2" s="376"/>
      <c r="F2" s="376"/>
      <c r="G2" s="375"/>
      <c r="H2" s="376"/>
      <c r="I2" s="376"/>
      <c r="J2" s="376"/>
      <c r="K2" s="376"/>
      <c r="L2" s="376"/>
      <c r="M2" s="376"/>
      <c r="N2" s="376"/>
      <c r="O2" s="376"/>
      <c r="P2" s="374"/>
      <c r="Q2" s="374"/>
      <c r="R2" s="374"/>
      <c r="S2" s="374"/>
      <c r="T2" s="374"/>
      <c r="U2" s="374"/>
      <c r="V2" s="374"/>
      <c r="W2" s="374"/>
      <c r="X2" s="374"/>
      <c r="Y2" s="374"/>
      <c r="Z2" s="374"/>
      <c r="AA2" s="374"/>
      <c r="AB2" s="374"/>
      <c r="AC2" s="374"/>
      <c r="AD2" s="374"/>
      <c r="AE2" s="374"/>
      <c r="AF2" s="374"/>
    </row>
    <row r="3" s="306" customFormat="true" ht="24.95" customHeight="true" spans="1:32">
      <c r="A3" s="50" t="s">
        <v>58</v>
      </c>
      <c r="B3" s="50" t="s">
        <v>59</v>
      </c>
      <c r="C3" s="50" t="s">
        <v>60</v>
      </c>
      <c r="D3" s="50" t="s">
        <v>61</v>
      </c>
      <c r="E3" s="50" t="s">
        <v>62</v>
      </c>
      <c r="F3" s="50" t="s">
        <v>63</v>
      </c>
      <c r="G3" s="50" t="s">
        <v>64</v>
      </c>
      <c r="H3" s="164" t="s">
        <v>65</v>
      </c>
      <c r="I3" s="164" t="s">
        <v>115</v>
      </c>
      <c r="J3" s="164" t="s">
        <v>67</v>
      </c>
      <c r="K3" s="164" t="s">
        <v>68</v>
      </c>
      <c r="L3" s="164"/>
      <c r="M3" s="164"/>
      <c r="N3" s="164"/>
      <c r="O3" s="33" t="s">
        <v>69</v>
      </c>
      <c r="P3" s="50" t="s">
        <v>70</v>
      </c>
      <c r="Q3" s="405" t="s">
        <v>116</v>
      </c>
      <c r="R3" s="297"/>
      <c r="S3" s="297"/>
      <c r="T3" s="297"/>
      <c r="U3" s="297"/>
      <c r="V3" s="297"/>
      <c r="W3" s="297"/>
      <c r="X3" s="297"/>
      <c r="Y3" s="297"/>
      <c r="Z3" s="297"/>
      <c r="AA3" s="297"/>
      <c r="AB3" s="297"/>
      <c r="AC3" s="297"/>
      <c r="AD3" s="297"/>
      <c r="AE3" s="297"/>
      <c r="AF3" s="297"/>
    </row>
    <row r="4" s="306" customFormat="true" ht="24.95" customHeight="true" spans="1:32">
      <c r="A4" s="50"/>
      <c r="B4" s="50"/>
      <c r="C4" s="50"/>
      <c r="D4" s="50"/>
      <c r="E4" s="50"/>
      <c r="F4" s="50"/>
      <c r="G4" s="50"/>
      <c r="H4" s="164"/>
      <c r="I4" s="164"/>
      <c r="J4" s="164"/>
      <c r="K4" s="50" t="s">
        <v>71</v>
      </c>
      <c r="L4" s="50" t="s">
        <v>72</v>
      </c>
      <c r="M4" s="50" t="s">
        <v>73</v>
      </c>
      <c r="N4" s="50" t="s">
        <v>74</v>
      </c>
      <c r="O4" s="33"/>
      <c r="P4" s="50"/>
      <c r="Q4" s="405"/>
      <c r="R4" s="297"/>
      <c r="S4" s="297"/>
      <c r="T4" s="297"/>
      <c r="U4" s="297"/>
      <c r="V4" s="297"/>
      <c r="W4" s="297"/>
      <c r="X4" s="297"/>
      <c r="Y4" s="297"/>
      <c r="Z4" s="297"/>
      <c r="AA4" s="297"/>
      <c r="AB4" s="297"/>
      <c r="AC4" s="297"/>
      <c r="AD4" s="297"/>
      <c r="AE4" s="297"/>
      <c r="AF4" s="297"/>
    </row>
    <row r="5" s="309" customFormat="true" ht="24.95" customHeight="true" spans="1:32">
      <c r="A5" s="377"/>
      <c r="B5" s="378" t="s">
        <v>75</v>
      </c>
      <c r="C5" s="379">
        <f>SUM(C8:C10)</f>
        <v>40</v>
      </c>
      <c r="D5" s="380"/>
      <c r="E5" s="380"/>
      <c r="F5" s="380"/>
      <c r="G5" s="388"/>
      <c r="H5" s="379">
        <f>SUM(H12:H52)</f>
        <v>1296988.601</v>
      </c>
      <c r="I5" s="379">
        <f t="shared" ref="I5:N5" si="0">SUM(I12:I52)</f>
        <v>491351</v>
      </c>
      <c r="J5" s="379">
        <f t="shared" si="0"/>
        <v>234850</v>
      </c>
      <c r="K5" s="379">
        <f t="shared" si="0"/>
        <v>11500</v>
      </c>
      <c r="L5" s="379">
        <f t="shared" si="0"/>
        <v>0</v>
      </c>
      <c r="M5" s="379">
        <f t="shared" si="0"/>
        <v>0</v>
      </c>
      <c r="N5" s="379">
        <f t="shared" si="0"/>
        <v>223350</v>
      </c>
      <c r="O5" s="388"/>
      <c r="P5" s="388"/>
      <c r="Q5" s="406"/>
      <c r="R5" s="406"/>
      <c r="S5" s="406"/>
      <c r="T5" s="407"/>
      <c r="U5" s="407"/>
      <c r="V5" s="407"/>
      <c r="W5" s="407"/>
      <c r="X5" s="407"/>
      <c r="Y5" s="407"/>
      <c r="Z5" s="407"/>
      <c r="AA5" s="407"/>
      <c r="AB5" s="407"/>
      <c r="AC5" s="407"/>
      <c r="AD5" s="407"/>
      <c r="AE5" s="407"/>
      <c r="AF5" s="407"/>
    </row>
    <row r="6" s="368" customFormat="true" ht="24.95" customHeight="true" spans="1:32">
      <c r="A6" s="50" t="s">
        <v>76</v>
      </c>
      <c r="B6" s="126" t="s">
        <v>309</v>
      </c>
      <c r="C6" s="50">
        <v>28</v>
      </c>
      <c r="D6" s="381"/>
      <c r="E6" s="381"/>
      <c r="F6" s="381"/>
      <c r="G6" s="389"/>
      <c r="H6" s="379">
        <f>SUM(H12:H39)</f>
        <v>679682.601</v>
      </c>
      <c r="I6" s="379">
        <f t="shared" ref="I6:N6" si="1">SUM(I12:I39)</f>
        <v>297741</v>
      </c>
      <c r="J6" s="379">
        <f t="shared" si="1"/>
        <v>67900</v>
      </c>
      <c r="K6" s="379">
        <f t="shared" si="1"/>
        <v>11000</v>
      </c>
      <c r="L6" s="379">
        <f t="shared" si="1"/>
        <v>0</v>
      </c>
      <c r="M6" s="379">
        <f t="shared" si="1"/>
        <v>0</v>
      </c>
      <c r="N6" s="379">
        <f t="shared" si="1"/>
        <v>56900</v>
      </c>
      <c r="O6" s="381"/>
      <c r="P6" s="389"/>
      <c r="Q6" s="408"/>
      <c r="R6" s="409"/>
      <c r="S6" s="409"/>
      <c r="T6" s="409"/>
      <c r="U6" s="409"/>
      <c r="V6" s="409"/>
      <c r="W6" s="409"/>
      <c r="X6" s="409"/>
      <c r="Y6" s="409"/>
      <c r="Z6" s="409"/>
      <c r="AA6" s="409"/>
      <c r="AB6" s="409"/>
      <c r="AC6" s="409"/>
      <c r="AD6" s="409"/>
      <c r="AE6" s="409"/>
      <c r="AF6" s="409"/>
    </row>
    <row r="7" s="368" customFormat="true" ht="24.95" customHeight="true" spans="1:32">
      <c r="A7" s="50" t="s">
        <v>78</v>
      </c>
      <c r="B7" s="126" t="s">
        <v>310</v>
      </c>
      <c r="C7" s="50">
        <v>12</v>
      </c>
      <c r="D7" s="381"/>
      <c r="E7" s="381"/>
      <c r="F7" s="381"/>
      <c r="G7" s="389"/>
      <c r="H7" s="379">
        <f>SUM(H41:H52)</f>
        <v>617306</v>
      </c>
      <c r="I7" s="379">
        <f t="shared" ref="I7:N7" si="2">SUM(I41:I52)</f>
        <v>193610</v>
      </c>
      <c r="J7" s="379">
        <f t="shared" si="2"/>
        <v>166950</v>
      </c>
      <c r="K7" s="379">
        <f t="shared" si="2"/>
        <v>500</v>
      </c>
      <c r="L7" s="379">
        <f t="shared" si="2"/>
        <v>0</v>
      </c>
      <c r="M7" s="379">
        <f t="shared" si="2"/>
        <v>0</v>
      </c>
      <c r="N7" s="379">
        <f t="shared" si="2"/>
        <v>166450</v>
      </c>
      <c r="O7" s="381"/>
      <c r="P7" s="389"/>
      <c r="Q7" s="408"/>
      <c r="R7" s="409"/>
      <c r="S7" s="409"/>
      <c r="T7" s="409"/>
      <c r="U7" s="409"/>
      <c r="V7" s="409"/>
      <c r="W7" s="409"/>
      <c r="X7" s="409"/>
      <c r="Y7" s="409"/>
      <c r="Z7" s="409"/>
      <c r="AA7" s="409"/>
      <c r="AB7" s="409"/>
      <c r="AC7" s="409"/>
      <c r="AD7" s="409"/>
      <c r="AE7" s="409"/>
      <c r="AF7" s="409"/>
    </row>
    <row r="8" s="368" customFormat="true" ht="24.95" customHeight="true" spans="1:32">
      <c r="A8" s="50"/>
      <c r="B8" s="126" t="s">
        <v>82</v>
      </c>
      <c r="C8" s="51">
        <f>COUNTIF($C$12:$C$52,"新建")</f>
        <v>6</v>
      </c>
      <c r="D8" s="381"/>
      <c r="E8" s="381"/>
      <c r="F8" s="381"/>
      <c r="G8" s="389"/>
      <c r="H8" s="91">
        <f>SUMIF($C$12:$C$52,"新建",H12:H52)</f>
        <v>158841</v>
      </c>
      <c r="I8" s="91">
        <f t="shared" ref="I8:N8" si="3">SUMIF($C$12:$C$52,"新建",I12:I52)</f>
        <v>887</v>
      </c>
      <c r="J8" s="91">
        <f t="shared" si="3"/>
        <v>37450</v>
      </c>
      <c r="K8" s="91">
        <f t="shared" si="3"/>
        <v>1500</v>
      </c>
      <c r="L8" s="91">
        <f t="shared" si="3"/>
        <v>0</v>
      </c>
      <c r="M8" s="91">
        <f t="shared" si="3"/>
        <v>0</v>
      </c>
      <c r="N8" s="91">
        <f t="shared" si="3"/>
        <v>35950</v>
      </c>
      <c r="O8" s="381"/>
      <c r="P8" s="389"/>
      <c r="Q8" s="408"/>
      <c r="R8" s="409"/>
      <c r="S8" s="409"/>
      <c r="T8" s="409"/>
      <c r="U8" s="409"/>
      <c r="V8" s="409"/>
      <c r="W8" s="409"/>
      <c r="X8" s="409"/>
      <c r="Y8" s="409"/>
      <c r="Z8" s="409"/>
      <c r="AA8" s="409"/>
      <c r="AB8" s="409"/>
      <c r="AC8" s="409"/>
      <c r="AD8" s="409"/>
      <c r="AE8" s="409"/>
      <c r="AF8" s="409"/>
    </row>
    <row r="9" s="368" customFormat="true" ht="24.95" customHeight="true" spans="1:32">
      <c r="A9" s="50"/>
      <c r="B9" s="126" t="s">
        <v>83</v>
      </c>
      <c r="C9" s="51">
        <f>COUNTIF($C$12:$C$52,"续建")</f>
        <v>27</v>
      </c>
      <c r="D9" s="381"/>
      <c r="E9" s="381"/>
      <c r="F9" s="381"/>
      <c r="G9" s="389"/>
      <c r="H9" s="91">
        <f>SUMIF($C$12:$C$52,"续建",H12:H52)</f>
        <v>719497.601</v>
      </c>
      <c r="I9" s="91">
        <f t="shared" ref="I9:N9" si="4">SUMIF($C$12:$C$52,"续建",I12:I52)</f>
        <v>301764</v>
      </c>
      <c r="J9" s="91">
        <f t="shared" si="4"/>
        <v>89800</v>
      </c>
      <c r="K9" s="91">
        <f t="shared" si="4"/>
        <v>10000</v>
      </c>
      <c r="L9" s="91">
        <f t="shared" si="4"/>
        <v>0</v>
      </c>
      <c r="M9" s="91">
        <f t="shared" si="4"/>
        <v>0</v>
      </c>
      <c r="N9" s="91">
        <f t="shared" si="4"/>
        <v>79800</v>
      </c>
      <c r="O9" s="381"/>
      <c r="P9" s="389"/>
      <c r="Q9" s="408"/>
      <c r="R9" s="409"/>
      <c r="S9" s="409"/>
      <c r="T9" s="409"/>
      <c r="U9" s="409"/>
      <c r="V9" s="409"/>
      <c r="W9" s="409"/>
      <c r="X9" s="409"/>
      <c r="Y9" s="409"/>
      <c r="Z9" s="409"/>
      <c r="AA9" s="409"/>
      <c r="AB9" s="409"/>
      <c r="AC9" s="409"/>
      <c r="AD9" s="409"/>
      <c r="AE9" s="409"/>
      <c r="AF9" s="409"/>
    </row>
    <row r="10" s="368" customFormat="true" ht="24.95" customHeight="true" spans="1:32">
      <c r="A10" s="50"/>
      <c r="B10" s="126" t="s">
        <v>126</v>
      </c>
      <c r="C10" s="51">
        <f>COUNTIF($C$12:$C$52,"竣工")</f>
        <v>7</v>
      </c>
      <c r="D10" s="381"/>
      <c r="E10" s="381"/>
      <c r="F10" s="381"/>
      <c r="G10" s="389"/>
      <c r="H10" s="91">
        <f>SUMIF($C$12:$C$52,"竣工",H12:H52)</f>
        <v>418650</v>
      </c>
      <c r="I10" s="91">
        <f t="shared" ref="I10:N10" si="5">SUMIF($C$12:$C$52,"竣工",I12:I52)</f>
        <v>188700</v>
      </c>
      <c r="J10" s="91">
        <f t="shared" si="5"/>
        <v>107600</v>
      </c>
      <c r="K10" s="91">
        <f t="shared" si="5"/>
        <v>0</v>
      </c>
      <c r="L10" s="91">
        <f t="shared" si="5"/>
        <v>0</v>
      </c>
      <c r="M10" s="91">
        <f t="shared" si="5"/>
        <v>0</v>
      </c>
      <c r="N10" s="91">
        <f t="shared" si="5"/>
        <v>107600</v>
      </c>
      <c r="O10" s="381"/>
      <c r="P10" s="389"/>
      <c r="Q10" s="408"/>
      <c r="R10" s="409"/>
      <c r="S10" s="409"/>
      <c r="T10" s="409"/>
      <c r="U10" s="409"/>
      <c r="V10" s="409"/>
      <c r="W10" s="409"/>
      <c r="X10" s="409"/>
      <c r="Y10" s="409"/>
      <c r="Z10" s="409"/>
      <c r="AA10" s="409"/>
      <c r="AB10" s="409"/>
      <c r="AC10" s="409"/>
      <c r="AD10" s="409"/>
      <c r="AE10" s="409"/>
      <c r="AF10" s="409"/>
    </row>
    <row r="11" s="367" customFormat="true" ht="24.95" customHeight="true" spans="1:32">
      <c r="A11" s="50"/>
      <c r="B11" s="126" t="s">
        <v>311</v>
      </c>
      <c r="C11" s="50"/>
      <c r="D11" s="381"/>
      <c r="E11" s="381"/>
      <c r="F11" s="381"/>
      <c r="G11" s="389"/>
      <c r="H11" s="90"/>
      <c r="I11" s="90"/>
      <c r="J11" s="90"/>
      <c r="K11" s="90"/>
      <c r="L11" s="90"/>
      <c r="M11" s="90"/>
      <c r="N11" s="90"/>
      <c r="O11" s="381"/>
      <c r="P11" s="389"/>
      <c r="Q11" s="410"/>
      <c r="R11" s="219"/>
      <c r="S11" s="219"/>
      <c r="T11" s="219"/>
      <c r="U11" s="219"/>
      <c r="V11" s="219"/>
      <c r="W11" s="219"/>
      <c r="X11" s="219"/>
      <c r="Y11" s="219"/>
      <c r="Z11" s="219"/>
      <c r="AA11" s="219"/>
      <c r="AB11" s="219"/>
      <c r="AC11" s="219"/>
      <c r="AD11" s="219"/>
      <c r="AE11" s="219"/>
      <c r="AF11" s="219"/>
    </row>
    <row r="12" s="369" customFormat="true" ht="50.25" customHeight="true" spans="1:32">
      <c r="A12" s="215">
        <f>IF(C12&lt;&gt;"",MAX(A$11:A11)+1,"")</f>
        <v>1</v>
      </c>
      <c r="B12" s="382" t="s">
        <v>312</v>
      </c>
      <c r="C12" s="60" t="s">
        <v>82</v>
      </c>
      <c r="D12" s="73" t="s">
        <v>179</v>
      </c>
      <c r="E12" s="73" t="s">
        <v>313</v>
      </c>
      <c r="F12" s="356" t="s">
        <v>131</v>
      </c>
      <c r="G12" s="107" t="s">
        <v>314</v>
      </c>
      <c r="H12" s="15">
        <v>31322</v>
      </c>
      <c r="I12" s="15">
        <v>887</v>
      </c>
      <c r="J12" s="15">
        <v>1000</v>
      </c>
      <c r="K12" s="15">
        <v>1000</v>
      </c>
      <c r="L12" s="15"/>
      <c r="M12" s="15"/>
      <c r="N12" s="15"/>
      <c r="O12" s="400" t="s">
        <v>170</v>
      </c>
      <c r="P12" s="224" t="s">
        <v>315</v>
      </c>
      <c r="Q12" s="219"/>
      <c r="R12" s="219"/>
      <c r="S12" s="219"/>
      <c r="T12" s="219"/>
      <c r="U12" s="219"/>
      <c r="V12" s="219"/>
      <c r="W12" s="219"/>
      <c r="X12" s="219"/>
      <c r="Y12" s="219"/>
      <c r="Z12" s="219"/>
      <c r="AA12" s="219"/>
      <c r="AB12" s="219"/>
      <c r="AC12" s="219"/>
      <c r="AD12" s="219"/>
      <c r="AE12" s="219"/>
      <c r="AF12" s="219"/>
    </row>
    <row r="13" s="369" customFormat="true" ht="50.25" customHeight="true" spans="1:32">
      <c r="A13" s="215">
        <f>IF(C13&lt;&gt;"",MAX(A$11:A12)+1,"")</f>
        <v>2</v>
      </c>
      <c r="B13" s="383" t="s">
        <v>316</v>
      </c>
      <c r="C13" s="60" t="s">
        <v>83</v>
      </c>
      <c r="D13" s="60" t="s">
        <v>234</v>
      </c>
      <c r="E13" s="60" t="s">
        <v>317</v>
      </c>
      <c r="F13" s="60" t="s">
        <v>236</v>
      </c>
      <c r="G13" s="186" t="s">
        <v>318</v>
      </c>
      <c r="H13" s="390">
        <v>14433.87</v>
      </c>
      <c r="I13" s="60">
        <v>4839</v>
      </c>
      <c r="J13" s="139">
        <v>300</v>
      </c>
      <c r="K13" s="139"/>
      <c r="L13" s="139"/>
      <c r="M13" s="139"/>
      <c r="N13" s="139">
        <v>300</v>
      </c>
      <c r="O13" s="139" t="s">
        <v>112</v>
      </c>
      <c r="P13" s="224" t="s">
        <v>319</v>
      </c>
      <c r="Q13" s="219"/>
      <c r="R13" s="219"/>
      <c r="S13" s="219"/>
      <c r="T13" s="219"/>
      <c r="U13" s="219"/>
      <c r="V13" s="219"/>
      <c r="W13" s="219"/>
      <c r="X13" s="219"/>
      <c r="Y13" s="219"/>
      <c r="Z13" s="219"/>
      <c r="AA13" s="219"/>
      <c r="AB13" s="219"/>
      <c r="AC13" s="219"/>
      <c r="AD13" s="219"/>
      <c r="AE13" s="219"/>
      <c r="AF13" s="219"/>
    </row>
    <row r="14" s="369" customFormat="true" ht="50.25" customHeight="true" spans="1:32">
      <c r="A14" s="215">
        <f>IF(C14&lt;&gt;"",MAX(A$11:A13)+1,"")</f>
        <v>3</v>
      </c>
      <c r="B14" s="383" t="s">
        <v>320</v>
      </c>
      <c r="C14" s="60" t="s">
        <v>83</v>
      </c>
      <c r="D14" s="60" t="s">
        <v>234</v>
      </c>
      <c r="E14" s="60" t="s">
        <v>317</v>
      </c>
      <c r="F14" s="60" t="s">
        <v>236</v>
      </c>
      <c r="G14" s="186" t="s">
        <v>321</v>
      </c>
      <c r="H14" s="390">
        <v>49617.08</v>
      </c>
      <c r="I14" s="60">
        <v>17389</v>
      </c>
      <c r="J14" s="139">
        <v>2000</v>
      </c>
      <c r="K14" s="139"/>
      <c r="L14" s="139"/>
      <c r="M14" s="139"/>
      <c r="N14" s="139">
        <v>2000</v>
      </c>
      <c r="O14" s="139" t="s">
        <v>112</v>
      </c>
      <c r="P14" s="224" t="s">
        <v>322</v>
      </c>
      <c r="Q14" s="219"/>
      <c r="R14" s="219"/>
      <c r="S14" s="219"/>
      <c r="T14" s="219"/>
      <c r="U14" s="219"/>
      <c r="V14" s="219"/>
      <c r="W14" s="219"/>
      <c r="X14" s="219"/>
      <c r="Y14" s="219"/>
      <c r="Z14" s="219"/>
      <c r="AA14" s="219"/>
      <c r="AB14" s="219"/>
      <c r="AC14" s="219"/>
      <c r="AD14" s="219"/>
      <c r="AE14" s="219"/>
      <c r="AF14" s="219"/>
    </row>
    <row r="15" s="369" customFormat="true" ht="42" customHeight="true" spans="1:32">
      <c r="A15" s="215">
        <f>IF(C15&lt;&gt;"",MAX(A$11:A14)+1,"")</f>
        <v>4</v>
      </c>
      <c r="B15" s="383" t="s">
        <v>323</v>
      </c>
      <c r="C15" s="60" t="s">
        <v>83</v>
      </c>
      <c r="D15" s="60" t="s">
        <v>234</v>
      </c>
      <c r="E15" s="60" t="s">
        <v>317</v>
      </c>
      <c r="F15" s="60" t="s">
        <v>236</v>
      </c>
      <c r="G15" s="186" t="s">
        <v>324</v>
      </c>
      <c r="H15" s="390">
        <v>7027</v>
      </c>
      <c r="I15" s="60">
        <v>5200</v>
      </c>
      <c r="J15" s="139">
        <v>500</v>
      </c>
      <c r="K15" s="139"/>
      <c r="L15" s="139"/>
      <c r="M15" s="139"/>
      <c r="N15" s="139">
        <v>500</v>
      </c>
      <c r="O15" s="139" t="s">
        <v>185</v>
      </c>
      <c r="P15" s="402" t="s">
        <v>325</v>
      </c>
      <c r="Q15" s="219"/>
      <c r="R15" s="219"/>
      <c r="S15" s="219"/>
      <c r="T15" s="219"/>
      <c r="U15" s="219"/>
      <c r="V15" s="219"/>
      <c r="W15" s="219"/>
      <c r="X15" s="219"/>
      <c r="Y15" s="219"/>
      <c r="Z15" s="219"/>
      <c r="AA15" s="219"/>
      <c r="AB15" s="219"/>
      <c r="AC15" s="219"/>
      <c r="AD15" s="219"/>
      <c r="AE15" s="219"/>
      <c r="AF15" s="219"/>
    </row>
    <row r="16" s="369" customFormat="true" ht="48" customHeight="true" spans="1:32">
      <c r="A16" s="215">
        <f>IF(C16&lt;&gt;"",MAX(A$11:A15)+1,"")</f>
        <v>5</v>
      </c>
      <c r="B16" s="383" t="s">
        <v>326</v>
      </c>
      <c r="C16" s="139" t="s">
        <v>83</v>
      </c>
      <c r="D16" s="60" t="s">
        <v>234</v>
      </c>
      <c r="E16" s="60" t="s">
        <v>317</v>
      </c>
      <c r="F16" s="60" t="s">
        <v>236</v>
      </c>
      <c r="G16" s="186" t="s">
        <v>327</v>
      </c>
      <c r="H16" s="390">
        <v>39288</v>
      </c>
      <c r="I16" s="60">
        <v>37500</v>
      </c>
      <c r="J16" s="139">
        <v>200</v>
      </c>
      <c r="K16" s="139"/>
      <c r="L16" s="139"/>
      <c r="M16" s="139"/>
      <c r="N16" s="139">
        <v>200</v>
      </c>
      <c r="O16" s="139" t="s">
        <v>185</v>
      </c>
      <c r="P16" s="402" t="s">
        <v>328</v>
      </c>
      <c r="Q16" s="219"/>
      <c r="R16" s="219"/>
      <c r="S16" s="219"/>
      <c r="T16" s="219"/>
      <c r="U16" s="219"/>
      <c r="V16" s="219"/>
      <c r="W16" s="219"/>
      <c r="X16" s="219"/>
      <c r="Y16" s="219"/>
      <c r="Z16" s="219"/>
      <c r="AA16" s="219"/>
      <c r="AB16" s="219"/>
      <c r="AC16" s="219"/>
      <c r="AD16" s="219"/>
      <c r="AE16" s="219"/>
      <c r="AF16" s="219"/>
    </row>
    <row r="17" s="369" customFormat="true" ht="42.95" customHeight="true" spans="1:32">
      <c r="A17" s="215">
        <f>IF(C17&lt;&gt;"",MAX(A$11:A16)+1,"")</f>
        <v>6</v>
      </c>
      <c r="B17" s="383" t="s">
        <v>329</v>
      </c>
      <c r="C17" s="139" t="s">
        <v>83</v>
      </c>
      <c r="D17" s="60" t="s">
        <v>234</v>
      </c>
      <c r="E17" s="60" t="s">
        <v>317</v>
      </c>
      <c r="F17" s="60" t="s">
        <v>236</v>
      </c>
      <c r="G17" s="391" t="s">
        <v>330</v>
      </c>
      <c r="H17" s="390">
        <v>67480</v>
      </c>
      <c r="I17" s="60">
        <v>60800</v>
      </c>
      <c r="J17" s="139">
        <v>3000</v>
      </c>
      <c r="K17" s="139"/>
      <c r="L17" s="139"/>
      <c r="M17" s="139"/>
      <c r="N17" s="139">
        <v>3000</v>
      </c>
      <c r="O17" s="139" t="s">
        <v>185</v>
      </c>
      <c r="P17" s="402" t="s">
        <v>328</v>
      </c>
      <c r="Q17" s="219"/>
      <c r="R17" s="219"/>
      <c r="S17" s="219"/>
      <c r="T17" s="219"/>
      <c r="U17" s="219"/>
      <c r="V17" s="219"/>
      <c r="W17" s="219"/>
      <c r="X17" s="219"/>
      <c r="Y17" s="219"/>
      <c r="Z17" s="219"/>
      <c r="AA17" s="219"/>
      <c r="AB17" s="219"/>
      <c r="AC17" s="219"/>
      <c r="AD17" s="219"/>
      <c r="AE17" s="219"/>
      <c r="AF17" s="219"/>
    </row>
    <row r="18" s="369" customFormat="true" ht="47.1" customHeight="true" spans="1:32">
      <c r="A18" s="215">
        <f>IF(C18&lt;&gt;"",MAX(A$11:A17)+1,"")</f>
        <v>7</v>
      </c>
      <c r="B18" s="72" t="s">
        <v>331</v>
      </c>
      <c r="C18" s="139" t="s">
        <v>83</v>
      </c>
      <c r="D18" s="60" t="s">
        <v>234</v>
      </c>
      <c r="E18" s="60" t="s">
        <v>317</v>
      </c>
      <c r="F18" s="60" t="s">
        <v>236</v>
      </c>
      <c r="G18" s="186" t="s">
        <v>332</v>
      </c>
      <c r="H18" s="390">
        <v>7706.8</v>
      </c>
      <c r="I18" s="60">
        <v>7000</v>
      </c>
      <c r="J18" s="139">
        <v>500</v>
      </c>
      <c r="K18" s="139"/>
      <c r="L18" s="139"/>
      <c r="M18" s="139"/>
      <c r="N18" s="139">
        <v>500</v>
      </c>
      <c r="O18" s="139" t="s">
        <v>112</v>
      </c>
      <c r="P18" s="224" t="s">
        <v>328</v>
      </c>
      <c r="Q18" s="219"/>
      <c r="R18" s="219"/>
      <c r="S18" s="219"/>
      <c r="T18" s="219"/>
      <c r="U18" s="219"/>
      <c r="V18" s="219"/>
      <c r="W18" s="219"/>
      <c r="X18" s="219"/>
      <c r="Y18" s="219"/>
      <c r="Z18" s="219"/>
      <c r="AA18" s="219"/>
      <c r="AB18" s="219"/>
      <c r="AC18" s="219"/>
      <c r="AD18" s="219"/>
      <c r="AE18" s="219"/>
      <c r="AF18" s="219"/>
    </row>
    <row r="19" s="369" customFormat="true" ht="62.1" customHeight="true" spans="1:32">
      <c r="A19" s="215">
        <f>IF(C19&lt;&gt;"",MAX(A$11:A18)+1,"")</f>
        <v>8</v>
      </c>
      <c r="B19" s="72" t="s">
        <v>333</v>
      </c>
      <c r="C19" s="139" t="s">
        <v>83</v>
      </c>
      <c r="D19" s="60" t="s">
        <v>234</v>
      </c>
      <c r="E19" s="60" t="s">
        <v>317</v>
      </c>
      <c r="F19" s="60" t="s">
        <v>236</v>
      </c>
      <c r="G19" s="186" t="s">
        <v>334</v>
      </c>
      <c r="H19" s="390">
        <v>12856.15</v>
      </c>
      <c r="I19" s="60">
        <v>12000</v>
      </c>
      <c r="J19" s="139">
        <v>800</v>
      </c>
      <c r="K19" s="139"/>
      <c r="L19" s="139"/>
      <c r="M19" s="139"/>
      <c r="N19" s="139">
        <v>800</v>
      </c>
      <c r="O19" s="139" t="s">
        <v>112</v>
      </c>
      <c r="P19" s="224" t="s">
        <v>328</v>
      </c>
      <c r="Q19" s="219"/>
      <c r="R19" s="219"/>
      <c r="S19" s="219"/>
      <c r="T19" s="219"/>
      <c r="U19" s="219"/>
      <c r="V19" s="219"/>
      <c r="W19" s="219"/>
      <c r="X19" s="219"/>
      <c r="Y19" s="219"/>
      <c r="Z19" s="219"/>
      <c r="AA19" s="219"/>
      <c r="AB19" s="219"/>
      <c r="AC19" s="219"/>
      <c r="AD19" s="219"/>
      <c r="AE19" s="219"/>
      <c r="AF19" s="219"/>
    </row>
    <row r="20" s="369" customFormat="true" ht="50.1" customHeight="true" spans="1:32">
      <c r="A20" s="215">
        <f>IF(C20&lt;&gt;"",MAX(A$11:A19)+1,"")</f>
        <v>9</v>
      </c>
      <c r="B20" s="383" t="s">
        <v>335</v>
      </c>
      <c r="C20" s="139" t="s">
        <v>83</v>
      </c>
      <c r="D20" s="60" t="s">
        <v>234</v>
      </c>
      <c r="E20" s="60" t="s">
        <v>317</v>
      </c>
      <c r="F20" s="60" t="s">
        <v>236</v>
      </c>
      <c r="G20" s="186" t="s">
        <v>336</v>
      </c>
      <c r="H20" s="390">
        <v>20160.15</v>
      </c>
      <c r="I20" s="60">
        <v>200</v>
      </c>
      <c r="J20" s="139">
        <v>300</v>
      </c>
      <c r="K20" s="139"/>
      <c r="L20" s="139"/>
      <c r="M20" s="139"/>
      <c r="N20" s="139">
        <v>300</v>
      </c>
      <c r="O20" s="139" t="s">
        <v>112</v>
      </c>
      <c r="P20" s="403" t="s">
        <v>315</v>
      </c>
      <c r="Q20" s="219"/>
      <c r="R20" s="219"/>
      <c r="S20" s="219"/>
      <c r="T20" s="219"/>
      <c r="U20" s="219"/>
      <c r="V20" s="219"/>
      <c r="W20" s="219"/>
      <c r="X20" s="219"/>
      <c r="Y20" s="219"/>
      <c r="Z20" s="219"/>
      <c r="AA20" s="219"/>
      <c r="AB20" s="219"/>
      <c r="AC20" s="219"/>
      <c r="AD20" s="219"/>
      <c r="AE20" s="219"/>
      <c r="AF20" s="219"/>
    </row>
    <row r="21" s="369" customFormat="true" ht="50.25" customHeight="true" spans="1:32">
      <c r="A21" s="215">
        <f>IF(C21&lt;&gt;"",MAX(A$11:A20)+1,"")</f>
        <v>10</v>
      </c>
      <c r="B21" s="383" t="s">
        <v>337</v>
      </c>
      <c r="C21" s="139" t="s">
        <v>83</v>
      </c>
      <c r="D21" s="60" t="s">
        <v>234</v>
      </c>
      <c r="E21" s="60" t="s">
        <v>317</v>
      </c>
      <c r="F21" s="60" t="s">
        <v>236</v>
      </c>
      <c r="G21" s="186" t="s">
        <v>338</v>
      </c>
      <c r="H21" s="390">
        <v>17678.66</v>
      </c>
      <c r="I21" s="60">
        <v>17790</v>
      </c>
      <c r="J21" s="139">
        <v>200</v>
      </c>
      <c r="K21" s="139"/>
      <c r="L21" s="139"/>
      <c r="M21" s="139"/>
      <c r="N21" s="139">
        <v>200</v>
      </c>
      <c r="O21" s="139" t="s">
        <v>112</v>
      </c>
      <c r="P21" s="224" t="s">
        <v>328</v>
      </c>
      <c r="Q21" s="219"/>
      <c r="R21" s="219"/>
      <c r="S21" s="219"/>
      <c r="T21" s="219"/>
      <c r="U21" s="219"/>
      <c r="V21" s="219"/>
      <c r="W21" s="219"/>
      <c r="X21" s="219"/>
      <c r="Y21" s="219"/>
      <c r="Z21" s="219"/>
      <c r="AA21" s="219"/>
      <c r="AB21" s="219"/>
      <c r="AC21" s="219"/>
      <c r="AD21" s="219"/>
      <c r="AE21" s="219"/>
      <c r="AF21" s="219"/>
    </row>
    <row r="22" s="369" customFormat="true" ht="50.25" customHeight="true" spans="1:32">
      <c r="A22" s="215">
        <f>IF(C22&lt;&gt;"",MAX(A$11:A21)+1,"")</f>
        <v>11</v>
      </c>
      <c r="B22" s="383" t="s">
        <v>339</v>
      </c>
      <c r="C22" s="139" t="s">
        <v>83</v>
      </c>
      <c r="D22" s="60" t="s">
        <v>234</v>
      </c>
      <c r="E22" s="60" t="s">
        <v>317</v>
      </c>
      <c r="F22" s="60" t="s">
        <v>236</v>
      </c>
      <c r="G22" s="186" t="s">
        <v>340</v>
      </c>
      <c r="H22" s="390">
        <v>23754.99</v>
      </c>
      <c r="I22" s="60">
        <v>23000</v>
      </c>
      <c r="J22" s="139">
        <v>1000</v>
      </c>
      <c r="K22" s="139"/>
      <c r="L22" s="139"/>
      <c r="M22" s="139"/>
      <c r="N22" s="139">
        <v>1000</v>
      </c>
      <c r="O22" s="139" t="s">
        <v>112</v>
      </c>
      <c r="P22" s="224" t="s">
        <v>328</v>
      </c>
      <c r="Q22" s="219"/>
      <c r="R22" s="219"/>
      <c r="S22" s="219"/>
      <c r="T22" s="219"/>
      <c r="U22" s="219"/>
      <c r="V22" s="219"/>
      <c r="W22" s="219"/>
      <c r="X22" s="219"/>
      <c r="Y22" s="219"/>
      <c r="Z22" s="219"/>
      <c r="AA22" s="219"/>
      <c r="AB22" s="219"/>
      <c r="AC22" s="219"/>
      <c r="AD22" s="219"/>
      <c r="AE22" s="219"/>
      <c r="AF22" s="219"/>
    </row>
    <row r="23" s="369" customFormat="true" ht="50.1" customHeight="true" spans="1:32">
      <c r="A23" s="215">
        <f>IF(C23&lt;&gt;"",MAX(A$11:A22)+1,"")</f>
        <v>12</v>
      </c>
      <c r="B23" s="384" t="s">
        <v>341</v>
      </c>
      <c r="C23" s="225" t="s">
        <v>83</v>
      </c>
      <c r="D23" s="73" t="s">
        <v>179</v>
      </c>
      <c r="E23" s="60" t="s">
        <v>342</v>
      </c>
      <c r="F23" s="225" t="s">
        <v>165</v>
      </c>
      <c r="G23" s="392" t="s">
        <v>343</v>
      </c>
      <c r="H23" s="15">
        <v>34887</v>
      </c>
      <c r="I23" s="15">
        <v>1962</v>
      </c>
      <c r="J23" s="15">
        <v>5000</v>
      </c>
      <c r="K23" s="15">
        <v>5000</v>
      </c>
      <c r="L23" s="15"/>
      <c r="M23" s="15"/>
      <c r="N23" s="15"/>
      <c r="O23" s="15" t="s">
        <v>161</v>
      </c>
      <c r="P23" s="58" t="s">
        <v>195</v>
      </c>
      <c r="Q23" s="219"/>
      <c r="R23" s="219"/>
      <c r="S23" s="219"/>
      <c r="T23" s="219"/>
      <c r="U23" s="219"/>
      <c r="V23" s="219"/>
      <c r="W23" s="219"/>
      <c r="X23" s="219"/>
      <c r="Y23" s="219"/>
      <c r="Z23" s="219"/>
      <c r="AA23" s="219"/>
      <c r="AB23" s="219"/>
      <c r="AC23" s="219"/>
      <c r="AD23" s="219"/>
      <c r="AE23" s="219"/>
      <c r="AF23" s="219"/>
    </row>
    <row r="24" s="369" customFormat="true" ht="50.1" customHeight="true" spans="1:32">
      <c r="A24" s="215">
        <f>IF(C24&lt;&gt;"",MAX(A$11:A23)+1,"")</f>
        <v>13</v>
      </c>
      <c r="B24" s="384" t="s">
        <v>344</v>
      </c>
      <c r="C24" s="225" t="s">
        <v>83</v>
      </c>
      <c r="D24" s="225" t="s">
        <v>108</v>
      </c>
      <c r="E24" s="13" t="s">
        <v>342</v>
      </c>
      <c r="F24" s="225" t="s">
        <v>165</v>
      </c>
      <c r="G24" s="392" t="s">
        <v>345</v>
      </c>
      <c r="H24" s="393">
        <v>53450</v>
      </c>
      <c r="I24" s="225">
        <v>44850</v>
      </c>
      <c r="J24" s="139">
        <v>3000</v>
      </c>
      <c r="K24" s="139"/>
      <c r="L24" s="139"/>
      <c r="M24" s="139"/>
      <c r="N24" s="139">
        <v>3000</v>
      </c>
      <c r="O24" s="139" t="s">
        <v>346</v>
      </c>
      <c r="P24" s="224" t="s">
        <v>347</v>
      </c>
      <c r="Q24" s="219"/>
      <c r="R24" s="219"/>
      <c r="S24" s="219"/>
      <c r="T24" s="219"/>
      <c r="U24" s="219"/>
      <c r="V24" s="219"/>
      <c r="W24" s="219"/>
      <c r="X24" s="219"/>
      <c r="Y24" s="219"/>
      <c r="Z24" s="219"/>
      <c r="AA24" s="219"/>
      <c r="AB24" s="219"/>
      <c r="AC24" s="219"/>
      <c r="AD24" s="219"/>
      <c r="AE24" s="219"/>
      <c r="AF24" s="219"/>
    </row>
    <row r="25" s="369" customFormat="true" ht="50.1" customHeight="true" spans="1:32">
      <c r="A25" s="215">
        <f>IF(C25&lt;&gt;"",MAX(A$11:A24)+1,"")</f>
        <v>14</v>
      </c>
      <c r="B25" s="384" t="s">
        <v>348</v>
      </c>
      <c r="C25" s="225" t="s">
        <v>83</v>
      </c>
      <c r="D25" s="225" t="s">
        <v>86</v>
      </c>
      <c r="E25" s="13" t="s">
        <v>342</v>
      </c>
      <c r="F25" s="225" t="s">
        <v>165</v>
      </c>
      <c r="G25" s="392" t="s">
        <v>349</v>
      </c>
      <c r="H25" s="393">
        <v>40000</v>
      </c>
      <c r="I25" s="225">
        <v>8350</v>
      </c>
      <c r="J25" s="139">
        <v>1500</v>
      </c>
      <c r="K25" s="139"/>
      <c r="L25" s="139"/>
      <c r="M25" s="139"/>
      <c r="N25" s="139">
        <v>1500</v>
      </c>
      <c r="O25" s="139" t="s">
        <v>306</v>
      </c>
      <c r="P25" s="224" t="s">
        <v>350</v>
      </c>
      <c r="Q25" s="219"/>
      <c r="R25" s="219"/>
      <c r="S25" s="219"/>
      <c r="T25" s="219"/>
      <c r="U25" s="219"/>
      <c r="V25" s="219"/>
      <c r="W25" s="219"/>
      <c r="X25" s="219"/>
      <c r="Y25" s="219"/>
      <c r="Z25" s="219"/>
      <c r="AA25" s="219"/>
      <c r="AB25" s="219"/>
      <c r="AC25" s="219"/>
      <c r="AD25" s="219"/>
      <c r="AE25" s="219"/>
      <c r="AF25" s="219"/>
    </row>
    <row r="26" s="369" customFormat="true" ht="51.95" customHeight="true" spans="1:32">
      <c r="A26" s="215">
        <f>IF(C26&lt;&gt;"",MAX(A$11:A25)+1,"")</f>
        <v>15</v>
      </c>
      <c r="B26" s="384" t="s">
        <v>351</v>
      </c>
      <c r="C26" s="225" t="s">
        <v>83</v>
      </c>
      <c r="D26" s="73" t="s">
        <v>179</v>
      </c>
      <c r="E26" s="13" t="s">
        <v>342</v>
      </c>
      <c r="F26" s="225" t="s">
        <v>165</v>
      </c>
      <c r="G26" s="392" t="s">
        <v>352</v>
      </c>
      <c r="H26" s="15">
        <v>70521</v>
      </c>
      <c r="I26" s="15">
        <v>36424</v>
      </c>
      <c r="J26" s="15">
        <v>5000</v>
      </c>
      <c r="K26" s="15">
        <v>5000</v>
      </c>
      <c r="L26" s="15"/>
      <c r="M26" s="15"/>
      <c r="N26" s="15"/>
      <c r="O26" s="404" t="s">
        <v>353</v>
      </c>
      <c r="P26" s="403" t="s">
        <v>181</v>
      </c>
      <c r="Q26" s="219"/>
      <c r="R26" s="219"/>
      <c r="S26" s="219"/>
      <c r="T26" s="219"/>
      <c r="U26" s="219"/>
      <c r="V26" s="219"/>
      <c r="W26" s="219"/>
      <c r="X26" s="219"/>
      <c r="Y26" s="219"/>
      <c r="Z26" s="219"/>
      <c r="AA26" s="219"/>
      <c r="AB26" s="219"/>
      <c r="AC26" s="219"/>
      <c r="AD26" s="219"/>
      <c r="AE26" s="219"/>
      <c r="AF26" s="219"/>
    </row>
    <row r="27" s="369" customFormat="true" ht="50.1" customHeight="true" spans="1:32">
      <c r="A27" s="215">
        <f>IF(C27&lt;&gt;"",MAX(A$11:A26)+1,"")</f>
        <v>16</v>
      </c>
      <c r="B27" s="384" t="s">
        <v>354</v>
      </c>
      <c r="C27" s="225" t="s">
        <v>83</v>
      </c>
      <c r="D27" s="225" t="s">
        <v>108</v>
      </c>
      <c r="E27" s="13" t="s">
        <v>342</v>
      </c>
      <c r="F27" s="225" t="s">
        <v>165</v>
      </c>
      <c r="G27" s="392" t="s">
        <v>355</v>
      </c>
      <c r="H27" s="393">
        <v>17335</v>
      </c>
      <c r="I27" s="225">
        <v>700</v>
      </c>
      <c r="J27" s="139">
        <v>5000</v>
      </c>
      <c r="K27" s="139"/>
      <c r="L27" s="139"/>
      <c r="M27" s="139"/>
      <c r="N27" s="139">
        <v>5000</v>
      </c>
      <c r="O27" s="139" t="s">
        <v>161</v>
      </c>
      <c r="P27" s="224" t="s">
        <v>347</v>
      </c>
      <c r="Q27" s="219"/>
      <c r="R27" s="219"/>
      <c r="S27" s="219"/>
      <c r="T27" s="219"/>
      <c r="U27" s="219"/>
      <c r="V27" s="219"/>
      <c r="W27" s="219"/>
      <c r="X27" s="219"/>
      <c r="Y27" s="219"/>
      <c r="Z27" s="219"/>
      <c r="AA27" s="219"/>
      <c r="AB27" s="219"/>
      <c r="AC27" s="219"/>
      <c r="AD27" s="219"/>
      <c r="AE27" s="219"/>
      <c r="AF27" s="219"/>
    </row>
    <row r="28" s="369" customFormat="true" ht="50.25" customHeight="true" spans="1:32">
      <c r="A28" s="215">
        <f>IF(C28&lt;&gt;"",MAX(A$11:A27)+1,"")</f>
        <v>17</v>
      </c>
      <c r="B28" s="157" t="s">
        <v>356</v>
      </c>
      <c r="C28" s="60" t="s">
        <v>83</v>
      </c>
      <c r="D28" s="60" t="s">
        <v>108</v>
      </c>
      <c r="E28" s="73" t="s">
        <v>313</v>
      </c>
      <c r="F28" s="60" t="s">
        <v>131</v>
      </c>
      <c r="G28" s="186" t="s">
        <v>357</v>
      </c>
      <c r="H28" s="390">
        <v>36000</v>
      </c>
      <c r="I28" s="398">
        <v>2000</v>
      </c>
      <c r="J28" s="244">
        <v>8000</v>
      </c>
      <c r="K28" s="244"/>
      <c r="L28" s="139"/>
      <c r="M28" s="139"/>
      <c r="N28" s="244">
        <v>8000</v>
      </c>
      <c r="O28" s="139" t="s">
        <v>161</v>
      </c>
      <c r="P28" s="224" t="s">
        <v>158</v>
      </c>
      <c r="Q28" s="219"/>
      <c r="R28" s="219"/>
      <c r="S28" s="219"/>
      <c r="T28" s="219"/>
      <c r="U28" s="219"/>
      <c r="V28" s="219"/>
      <c r="W28" s="219"/>
      <c r="X28" s="219"/>
      <c r="Y28" s="219"/>
      <c r="Z28" s="219"/>
      <c r="AA28" s="219"/>
      <c r="AB28" s="219"/>
      <c r="AC28" s="219"/>
      <c r="AD28" s="219"/>
      <c r="AE28" s="219"/>
      <c r="AF28" s="219"/>
    </row>
    <row r="29" s="369" customFormat="true" ht="50.25" customHeight="true" spans="1:32">
      <c r="A29" s="215">
        <f>IF(C29&lt;&gt;"",MAX(A$11:A28)+1,"")</f>
        <v>18</v>
      </c>
      <c r="B29" s="157" t="s">
        <v>358</v>
      </c>
      <c r="C29" s="60" t="s">
        <v>83</v>
      </c>
      <c r="D29" s="60" t="s">
        <v>108</v>
      </c>
      <c r="E29" s="73" t="s">
        <v>313</v>
      </c>
      <c r="F29" s="60" t="s">
        <v>131</v>
      </c>
      <c r="G29" s="186" t="s">
        <v>359</v>
      </c>
      <c r="H29" s="390">
        <v>72894</v>
      </c>
      <c r="I29" s="398">
        <v>5000</v>
      </c>
      <c r="J29" s="244">
        <v>5000</v>
      </c>
      <c r="K29" s="244"/>
      <c r="L29" s="139"/>
      <c r="M29" s="139"/>
      <c r="N29" s="244">
        <v>5000</v>
      </c>
      <c r="O29" s="139" t="s">
        <v>360</v>
      </c>
      <c r="P29" s="224" t="s">
        <v>181</v>
      </c>
      <c r="Q29" s="219"/>
      <c r="R29" s="219"/>
      <c r="S29" s="219"/>
      <c r="T29" s="219"/>
      <c r="U29" s="219"/>
      <c r="V29" s="219"/>
      <c r="W29" s="219"/>
      <c r="X29" s="219"/>
      <c r="Y29" s="219"/>
      <c r="Z29" s="219"/>
      <c r="AA29" s="219"/>
      <c r="AB29" s="219"/>
      <c r="AC29" s="219"/>
      <c r="AD29" s="219"/>
      <c r="AE29" s="219"/>
      <c r="AF29" s="219"/>
    </row>
    <row r="30" s="369" customFormat="true" ht="50.25" customHeight="true" spans="1:32">
      <c r="A30" s="215">
        <f>IF(C30&lt;&gt;"",MAX(A$11:A29)+1,"")</f>
        <v>19</v>
      </c>
      <c r="B30" s="385" t="s">
        <v>361</v>
      </c>
      <c r="C30" s="139" t="s">
        <v>83</v>
      </c>
      <c r="D30" s="139" t="s">
        <v>362</v>
      </c>
      <c r="E30" s="139" t="s">
        <v>363</v>
      </c>
      <c r="F30" s="139" t="s">
        <v>364</v>
      </c>
      <c r="G30" s="165" t="s">
        <v>365</v>
      </c>
      <c r="H30" s="394">
        <v>2537.018</v>
      </c>
      <c r="I30" s="244">
        <v>300</v>
      </c>
      <c r="J30" s="244">
        <v>1800</v>
      </c>
      <c r="K30" s="139"/>
      <c r="L30" s="139"/>
      <c r="M30" s="139"/>
      <c r="N30" s="139">
        <f t="shared" ref="N30:N31" si="6">J30</f>
        <v>1800</v>
      </c>
      <c r="O30" s="139" t="s">
        <v>170</v>
      </c>
      <c r="P30" s="385" t="s">
        <v>366</v>
      </c>
      <c r="Q30" s="219"/>
      <c r="R30" s="219"/>
      <c r="S30" s="219"/>
      <c r="T30" s="219"/>
      <c r="U30" s="219"/>
      <c r="V30" s="219"/>
      <c r="W30" s="219"/>
      <c r="X30" s="219"/>
      <c r="Y30" s="219"/>
      <c r="Z30" s="219"/>
      <c r="AA30" s="219"/>
      <c r="AB30" s="219"/>
      <c r="AC30" s="219"/>
      <c r="AD30" s="219"/>
      <c r="AE30" s="219"/>
      <c r="AF30" s="219"/>
    </row>
    <row r="31" s="369" customFormat="true" ht="60" customHeight="true" spans="1:32">
      <c r="A31" s="215">
        <f>IF(C31&lt;&gt;"",MAX(A$11:A30)+1,"")</f>
        <v>20</v>
      </c>
      <c r="B31" s="385" t="s">
        <v>367</v>
      </c>
      <c r="C31" s="139" t="s">
        <v>83</v>
      </c>
      <c r="D31" s="139" t="s">
        <v>362</v>
      </c>
      <c r="E31" s="139" t="s">
        <v>363</v>
      </c>
      <c r="F31" s="139" t="s">
        <v>364</v>
      </c>
      <c r="G31" s="165" t="s">
        <v>368</v>
      </c>
      <c r="H31" s="394">
        <v>1965.883</v>
      </c>
      <c r="I31" s="244">
        <v>200</v>
      </c>
      <c r="J31" s="244">
        <v>1700</v>
      </c>
      <c r="K31" s="139"/>
      <c r="L31" s="139"/>
      <c r="M31" s="139"/>
      <c r="N31" s="139">
        <f t="shared" si="6"/>
        <v>1700</v>
      </c>
      <c r="O31" s="139" t="s">
        <v>170</v>
      </c>
      <c r="P31" s="385" t="s">
        <v>366</v>
      </c>
      <c r="Q31" s="219"/>
      <c r="R31" s="219"/>
      <c r="S31" s="219"/>
      <c r="T31" s="219"/>
      <c r="U31" s="219"/>
      <c r="V31" s="219"/>
      <c r="W31" s="219"/>
      <c r="X31" s="219"/>
      <c r="Y31" s="219"/>
      <c r="Z31" s="219"/>
      <c r="AA31" s="219"/>
      <c r="AB31" s="219"/>
      <c r="AC31" s="219"/>
      <c r="AD31" s="219"/>
      <c r="AE31" s="219"/>
      <c r="AF31" s="219"/>
    </row>
    <row r="32" s="369" customFormat="true" ht="60" customHeight="true" spans="1:32">
      <c r="A32" s="215">
        <f>IF(C32&lt;&gt;"",MAX(A$11:A31)+1,"")</f>
        <v>21</v>
      </c>
      <c r="B32" s="385" t="s">
        <v>369</v>
      </c>
      <c r="C32" s="139" t="s">
        <v>83</v>
      </c>
      <c r="D32" s="139" t="s">
        <v>362</v>
      </c>
      <c r="E32" s="139" t="s">
        <v>363</v>
      </c>
      <c r="F32" s="139" t="s">
        <v>364</v>
      </c>
      <c r="G32" s="395" t="s">
        <v>370</v>
      </c>
      <c r="H32" s="394">
        <v>4000</v>
      </c>
      <c r="I32" s="244">
        <v>50</v>
      </c>
      <c r="J32" s="244">
        <v>2800</v>
      </c>
      <c r="K32" s="139"/>
      <c r="L32" s="139"/>
      <c r="M32" s="139"/>
      <c r="N32" s="244">
        <v>2800</v>
      </c>
      <c r="O32" s="139" t="s">
        <v>133</v>
      </c>
      <c r="P32" s="385" t="s">
        <v>371</v>
      </c>
      <c r="Q32" s="219"/>
      <c r="R32" s="219"/>
      <c r="S32" s="219"/>
      <c r="T32" s="219"/>
      <c r="U32" s="219"/>
      <c r="V32" s="219"/>
      <c r="W32" s="219"/>
      <c r="X32" s="219"/>
      <c r="Y32" s="219"/>
      <c r="Z32" s="219"/>
      <c r="AA32" s="219"/>
      <c r="AB32" s="219"/>
      <c r="AC32" s="219"/>
      <c r="AD32" s="219"/>
      <c r="AE32" s="219"/>
      <c r="AF32" s="219"/>
    </row>
    <row r="33" s="369" customFormat="true" ht="50.25" customHeight="true" spans="1:32">
      <c r="A33" s="215">
        <f>IF(C33&lt;&gt;"",MAX(A$11:A32)+1,"")</f>
        <v>22</v>
      </c>
      <c r="B33" s="385" t="s">
        <v>372</v>
      </c>
      <c r="C33" s="139" t="s">
        <v>83</v>
      </c>
      <c r="D33" s="139" t="s">
        <v>362</v>
      </c>
      <c r="E33" s="139" t="s">
        <v>363</v>
      </c>
      <c r="F33" s="139" t="s">
        <v>364</v>
      </c>
      <c r="G33" s="395" t="s">
        <v>373</v>
      </c>
      <c r="H33" s="394">
        <v>3774</v>
      </c>
      <c r="I33" s="244">
        <v>50</v>
      </c>
      <c r="J33" s="244">
        <v>3400</v>
      </c>
      <c r="K33" s="139"/>
      <c r="L33" s="139"/>
      <c r="M33" s="139"/>
      <c r="N33" s="244">
        <v>3400</v>
      </c>
      <c r="O33" s="139" t="s">
        <v>133</v>
      </c>
      <c r="P33" s="385" t="s">
        <v>366</v>
      </c>
      <c r="Q33" s="219"/>
      <c r="R33" s="219"/>
      <c r="S33" s="219"/>
      <c r="T33" s="219"/>
      <c r="U33" s="219"/>
      <c r="V33" s="219"/>
      <c r="W33" s="219"/>
      <c r="X33" s="219"/>
      <c r="Y33" s="219"/>
      <c r="Z33" s="219"/>
      <c r="AA33" s="219"/>
      <c r="AB33" s="219"/>
      <c r="AC33" s="219"/>
      <c r="AD33" s="219"/>
      <c r="AE33" s="219"/>
      <c r="AF33" s="219"/>
    </row>
    <row r="34" s="369" customFormat="true" ht="50.25" customHeight="true" spans="1:32">
      <c r="A34" s="215">
        <f>IF(C34&lt;&gt;"",MAX(A$11:A33)+1,"")</f>
        <v>23</v>
      </c>
      <c r="B34" s="385" t="s">
        <v>374</v>
      </c>
      <c r="C34" s="139" t="s">
        <v>83</v>
      </c>
      <c r="D34" s="139" t="s">
        <v>362</v>
      </c>
      <c r="E34" s="139" t="s">
        <v>363</v>
      </c>
      <c r="F34" s="139" t="s">
        <v>364</v>
      </c>
      <c r="G34" s="395" t="s">
        <v>375</v>
      </c>
      <c r="H34" s="394">
        <v>2007</v>
      </c>
      <c r="I34" s="244">
        <v>50</v>
      </c>
      <c r="J34" s="244">
        <v>1000</v>
      </c>
      <c r="K34" s="139"/>
      <c r="L34" s="139"/>
      <c r="M34" s="139"/>
      <c r="N34" s="244">
        <v>1000</v>
      </c>
      <c r="O34" s="139" t="s">
        <v>133</v>
      </c>
      <c r="P34" s="385" t="s">
        <v>376</v>
      </c>
      <c r="Q34" s="219"/>
      <c r="R34" s="219"/>
      <c r="S34" s="219"/>
      <c r="T34" s="219"/>
      <c r="U34" s="219"/>
      <c r="V34" s="219"/>
      <c r="W34" s="219"/>
      <c r="X34" s="219"/>
      <c r="Y34" s="219"/>
      <c r="Z34" s="219"/>
      <c r="AA34" s="219"/>
      <c r="AB34" s="219"/>
      <c r="AC34" s="219"/>
      <c r="AD34" s="219"/>
      <c r="AE34" s="219"/>
      <c r="AF34" s="219"/>
    </row>
    <row r="35" s="369" customFormat="true" ht="50.25" customHeight="true" spans="1:32">
      <c r="A35" s="215">
        <f>IF(C35&lt;&gt;"",MAX(A$11:A34)+1,"")</f>
        <v>24</v>
      </c>
      <c r="B35" s="385" t="s">
        <v>377</v>
      </c>
      <c r="C35" s="139" t="s">
        <v>83</v>
      </c>
      <c r="D35" s="139" t="s">
        <v>362</v>
      </c>
      <c r="E35" s="139" t="s">
        <v>363</v>
      </c>
      <c r="F35" s="139" t="s">
        <v>364</v>
      </c>
      <c r="G35" s="395" t="s">
        <v>378</v>
      </c>
      <c r="H35" s="394">
        <v>6600</v>
      </c>
      <c r="I35" s="244">
        <v>1500</v>
      </c>
      <c r="J35" s="244">
        <v>3300</v>
      </c>
      <c r="K35" s="139"/>
      <c r="L35" s="139"/>
      <c r="M35" s="139"/>
      <c r="N35" s="244">
        <v>3300</v>
      </c>
      <c r="O35" s="139" t="s">
        <v>170</v>
      </c>
      <c r="P35" s="385" t="s">
        <v>379</v>
      </c>
      <c r="Q35" s="219"/>
      <c r="R35" s="219"/>
      <c r="S35" s="219"/>
      <c r="T35" s="219"/>
      <c r="U35" s="219"/>
      <c r="V35" s="219"/>
      <c r="W35" s="219"/>
      <c r="X35" s="219"/>
      <c r="Y35" s="219"/>
      <c r="Z35" s="219"/>
      <c r="AA35" s="219"/>
      <c r="AB35" s="219"/>
      <c r="AC35" s="219"/>
      <c r="AD35" s="219"/>
      <c r="AE35" s="219"/>
      <c r="AF35" s="219"/>
    </row>
    <row r="36" s="369" customFormat="true" ht="50.25" customHeight="true" spans="1:32">
      <c r="A36" s="215">
        <f>IF(C36&lt;&gt;"",MAX(A$11:A35)+1,"")</f>
        <v>25</v>
      </c>
      <c r="B36" s="383" t="s">
        <v>380</v>
      </c>
      <c r="C36" s="386" t="s">
        <v>83</v>
      </c>
      <c r="D36" s="60" t="s">
        <v>150</v>
      </c>
      <c r="E36" s="60" t="s">
        <v>381</v>
      </c>
      <c r="F36" s="60" t="s">
        <v>156</v>
      </c>
      <c r="G36" s="186" t="s">
        <v>382</v>
      </c>
      <c r="H36" s="390">
        <v>32130</v>
      </c>
      <c r="I36" s="60">
        <v>5000</v>
      </c>
      <c r="J36" s="139">
        <v>8000</v>
      </c>
      <c r="K36" s="139"/>
      <c r="L36" s="139"/>
      <c r="M36" s="139"/>
      <c r="N36" s="139">
        <v>8000</v>
      </c>
      <c r="O36" s="139" t="s">
        <v>170</v>
      </c>
      <c r="P36" s="248" t="s">
        <v>383</v>
      </c>
      <c r="Q36" s="219"/>
      <c r="R36" s="219"/>
      <c r="S36" s="219"/>
      <c r="T36" s="219"/>
      <c r="U36" s="219"/>
      <c r="V36" s="219"/>
      <c r="W36" s="219"/>
      <c r="X36" s="219"/>
      <c r="Y36" s="219"/>
      <c r="Z36" s="219"/>
      <c r="AA36" s="219"/>
      <c r="AB36" s="219"/>
      <c r="AC36" s="219"/>
      <c r="AD36" s="219"/>
      <c r="AE36" s="219"/>
      <c r="AF36" s="219"/>
    </row>
    <row r="37" s="369" customFormat="true" ht="50.25" customHeight="true" spans="1:32">
      <c r="A37" s="215">
        <f>IF(C37&lt;&gt;"",MAX(A$11:A36)+1,"")</f>
        <v>26</v>
      </c>
      <c r="B37" s="383" t="s">
        <v>384</v>
      </c>
      <c r="C37" s="60" t="s">
        <v>126</v>
      </c>
      <c r="D37" s="60" t="s">
        <v>150</v>
      </c>
      <c r="E37" s="60" t="s">
        <v>381</v>
      </c>
      <c r="F37" s="60" t="s">
        <v>156</v>
      </c>
      <c r="G37" s="186" t="s">
        <v>385</v>
      </c>
      <c r="H37" s="390">
        <v>3633</v>
      </c>
      <c r="I37" s="60">
        <v>1200</v>
      </c>
      <c r="J37" s="139">
        <v>1500</v>
      </c>
      <c r="K37" s="139"/>
      <c r="L37" s="139"/>
      <c r="M37" s="139"/>
      <c r="N37" s="139">
        <v>1500</v>
      </c>
      <c r="O37" s="139" t="s">
        <v>198</v>
      </c>
      <c r="P37" s="224" t="s">
        <v>199</v>
      </c>
      <c r="Q37" s="219"/>
      <c r="R37" s="219"/>
      <c r="S37" s="219"/>
      <c r="T37" s="219"/>
      <c r="U37" s="219"/>
      <c r="V37" s="219"/>
      <c r="W37" s="219"/>
      <c r="X37" s="219"/>
      <c r="Y37" s="219"/>
      <c r="Z37" s="219"/>
      <c r="AA37" s="219"/>
      <c r="AB37" s="219"/>
      <c r="AC37" s="219"/>
      <c r="AD37" s="219"/>
      <c r="AE37" s="219"/>
      <c r="AF37" s="219"/>
    </row>
    <row r="38" s="369" customFormat="true" ht="50.25" customHeight="true" spans="1:32">
      <c r="A38" s="215">
        <f>IF(C38&lt;&gt;"",MAX(A$11:A37)+1,"")</f>
        <v>27</v>
      </c>
      <c r="B38" s="383" t="s">
        <v>386</v>
      </c>
      <c r="C38" s="60" t="s">
        <v>126</v>
      </c>
      <c r="D38" s="60" t="s">
        <v>150</v>
      </c>
      <c r="E38" s="60" t="s">
        <v>381</v>
      </c>
      <c r="F38" s="60" t="s">
        <v>156</v>
      </c>
      <c r="G38" s="186" t="s">
        <v>387</v>
      </c>
      <c r="H38" s="390">
        <v>3000</v>
      </c>
      <c r="I38" s="60">
        <v>1000</v>
      </c>
      <c r="J38" s="399">
        <f>SUM(K38:N38)</f>
        <v>1500</v>
      </c>
      <c r="K38" s="139"/>
      <c r="L38" s="139"/>
      <c r="M38" s="139"/>
      <c r="N38" s="139">
        <v>1500</v>
      </c>
      <c r="O38" s="139" t="s">
        <v>198</v>
      </c>
      <c r="P38" s="224" t="s">
        <v>199</v>
      </c>
      <c r="Q38" s="219"/>
      <c r="R38" s="219"/>
      <c r="S38" s="219"/>
      <c r="T38" s="219"/>
      <c r="U38" s="219"/>
      <c r="V38" s="219"/>
      <c r="W38" s="219"/>
      <c r="X38" s="219"/>
      <c r="Y38" s="219"/>
      <c r="Z38" s="219"/>
      <c r="AA38" s="219"/>
      <c r="AB38" s="219"/>
      <c r="AC38" s="219"/>
      <c r="AD38" s="219"/>
      <c r="AE38" s="219"/>
      <c r="AF38" s="219"/>
    </row>
    <row r="39" s="369" customFormat="true" ht="50.25" customHeight="true" spans="1:32">
      <c r="A39" s="215">
        <f>IF(C39&lt;&gt;"",MAX(A$11:A38)+1,"")</f>
        <v>28</v>
      </c>
      <c r="B39" s="383" t="s">
        <v>388</v>
      </c>
      <c r="C39" s="60" t="s">
        <v>126</v>
      </c>
      <c r="D39" s="60" t="s">
        <v>150</v>
      </c>
      <c r="E39" s="60" t="s">
        <v>381</v>
      </c>
      <c r="F39" s="60" t="s">
        <v>156</v>
      </c>
      <c r="G39" s="186" t="s">
        <v>389</v>
      </c>
      <c r="H39" s="390">
        <v>3624</v>
      </c>
      <c r="I39" s="60">
        <v>2500</v>
      </c>
      <c r="J39" s="139">
        <v>600</v>
      </c>
      <c r="K39" s="139"/>
      <c r="L39" s="139"/>
      <c r="M39" s="139"/>
      <c r="N39" s="139">
        <v>600</v>
      </c>
      <c r="O39" s="139" t="s">
        <v>390</v>
      </c>
      <c r="P39" s="224" t="s">
        <v>199</v>
      </c>
      <c r="Q39" s="219"/>
      <c r="R39" s="219"/>
      <c r="S39" s="219"/>
      <c r="T39" s="219"/>
      <c r="U39" s="219"/>
      <c r="V39" s="219"/>
      <c r="W39" s="219"/>
      <c r="X39" s="219"/>
      <c r="Y39" s="219"/>
      <c r="Z39" s="219"/>
      <c r="AA39" s="219"/>
      <c r="AB39" s="219"/>
      <c r="AC39" s="219"/>
      <c r="AD39" s="219"/>
      <c r="AE39" s="219"/>
      <c r="AF39" s="219"/>
    </row>
    <row r="40" s="367" customFormat="true" ht="24.95" customHeight="true" spans="1:32">
      <c r="A40" s="215" t="str">
        <f>IF(C40&lt;&gt;"",MAX(A$11:A49)+1,"")</f>
        <v/>
      </c>
      <c r="B40" s="126" t="s">
        <v>391</v>
      </c>
      <c r="C40" s="50"/>
      <c r="D40" s="381"/>
      <c r="E40" s="381"/>
      <c r="F40" s="381"/>
      <c r="G40" s="396"/>
      <c r="H40" s="90"/>
      <c r="I40" s="90"/>
      <c r="J40" s="90"/>
      <c r="K40" s="90"/>
      <c r="L40" s="90"/>
      <c r="M40" s="90"/>
      <c r="N40" s="90"/>
      <c r="O40" s="381"/>
      <c r="P40" s="389"/>
      <c r="Q40" s="410" t="s">
        <v>392</v>
      </c>
      <c r="R40" s="219"/>
      <c r="S40" s="219"/>
      <c r="T40" s="219"/>
      <c r="U40" s="219"/>
      <c r="V40" s="219"/>
      <c r="W40" s="219"/>
      <c r="X40" s="219"/>
      <c r="Y40" s="219"/>
      <c r="Z40" s="219"/>
      <c r="AA40" s="219"/>
      <c r="AB40" s="219"/>
      <c r="AC40" s="219"/>
      <c r="AD40" s="219"/>
      <c r="AE40" s="219"/>
      <c r="AF40" s="219"/>
    </row>
    <row r="41" s="367" customFormat="true" ht="69.95" customHeight="true" spans="1:32">
      <c r="A41" s="215">
        <f>IF(C41&lt;&gt;"",MAX(A$11:A40)+1,"")</f>
        <v>29</v>
      </c>
      <c r="B41" s="383" t="s">
        <v>393</v>
      </c>
      <c r="C41" s="60" t="s">
        <v>82</v>
      </c>
      <c r="D41" s="73" t="s">
        <v>179</v>
      </c>
      <c r="E41" s="73" t="s">
        <v>394</v>
      </c>
      <c r="F41" s="60" t="s">
        <v>131</v>
      </c>
      <c r="G41" s="186" t="s">
        <v>395</v>
      </c>
      <c r="H41" s="15">
        <v>950</v>
      </c>
      <c r="I41" s="15"/>
      <c r="J41" s="15">
        <v>500</v>
      </c>
      <c r="K41" s="15">
        <v>500</v>
      </c>
      <c r="L41" s="15"/>
      <c r="M41" s="15"/>
      <c r="N41" s="15"/>
      <c r="O41" s="15" t="s">
        <v>133</v>
      </c>
      <c r="P41" s="58" t="s">
        <v>91</v>
      </c>
      <c r="Q41" s="411"/>
      <c r="R41" s="219"/>
      <c r="S41" s="219"/>
      <c r="T41" s="219"/>
      <c r="U41" s="219"/>
      <c r="V41" s="219"/>
      <c r="W41" s="219"/>
      <c r="X41" s="219"/>
      <c r="Y41" s="219"/>
      <c r="Z41" s="219"/>
      <c r="AA41" s="219"/>
      <c r="AB41" s="219"/>
      <c r="AC41" s="219"/>
      <c r="AD41" s="219"/>
      <c r="AE41" s="219"/>
      <c r="AF41" s="219"/>
    </row>
    <row r="42" s="367" customFormat="true" ht="92.1" customHeight="true" spans="1:32">
      <c r="A42" s="215">
        <f>IF(C42&lt;&gt;"",MAX(A$11:A41)+1,"")</f>
        <v>30</v>
      </c>
      <c r="B42" s="383" t="s">
        <v>396</v>
      </c>
      <c r="C42" s="60" t="s">
        <v>82</v>
      </c>
      <c r="D42" s="73" t="s">
        <v>234</v>
      </c>
      <c r="E42" s="60" t="s">
        <v>397</v>
      </c>
      <c r="F42" s="60" t="s">
        <v>236</v>
      </c>
      <c r="G42" s="186" t="s">
        <v>398</v>
      </c>
      <c r="H42" s="15">
        <v>63500</v>
      </c>
      <c r="I42" s="15"/>
      <c r="J42" s="15">
        <v>15875</v>
      </c>
      <c r="K42" s="15"/>
      <c r="L42" s="15"/>
      <c r="M42" s="15"/>
      <c r="N42" s="15">
        <v>15875</v>
      </c>
      <c r="O42" s="15" t="s">
        <v>90</v>
      </c>
      <c r="P42" s="58" t="s">
        <v>91</v>
      </c>
      <c r="Q42" s="364"/>
      <c r="R42" s="219"/>
      <c r="S42" s="219"/>
      <c r="T42" s="219"/>
      <c r="U42" s="219"/>
      <c r="V42" s="219"/>
      <c r="W42" s="219"/>
      <c r="X42" s="219"/>
      <c r="Y42" s="219"/>
      <c r="Z42" s="219"/>
      <c r="AA42" s="219"/>
      <c r="AB42" s="219"/>
      <c r="AC42" s="219"/>
      <c r="AD42" s="219"/>
      <c r="AE42" s="219"/>
      <c r="AF42" s="219"/>
    </row>
    <row r="43" s="367" customFormat="true" ht="69.95" customHeight="true" spans="1:32">
      <c r="A43" s="215">
        <f>IF(C43&lt;&gt;"",MAX(A$11:A42)+1,"")</f>
        <v>31</v>
      </c>
      <c r="B43" s="383" t="s">
        <v>399</v>
      </c>
      <c r="C43" s="60" t="s">
        <v>82</v>
      </c>
      <c r="D43" s="73" t="s">
        <v>150</v>
      </c>
      <c r="E43" s="60" t="s">
        <v>400</v>
      </c>
      <c r="F43" s="60" t="s">
        <v>401</v>
      </c>
      <c r="G43" s="186" t="s">
        <v>402</v>
      </c>
      <c r="H43" s="15">
        <v>45969</v>
      </c>
      <c r="I43" s="15"/>
      <c r="J43" s="15">
        <v>15000</v>
      </c>
      <c r="K43" s="15"/>
      <c r="L43" s="15"/>
      <c r="M43" s="15"/>
      <c r="N43" s="15">
        <v>15000</v>
      </c>
      <c r="O43" s="15" t="s">
        <v>133</v>
      </c>
      <c r="P43" s="58" t="s">
        <v>91</v>
      </c>
      <c r="Q43" s="364"/>
      <c r="R43" s="219"/>
      <c r="S43" s="219"/>
      <c r="T43" s="219"/>
      <c r="U43" s="219"/>
      <c r="V43" s="219"/>
      <c r="W43" s="219"/>
      <c r="X43" s="219"/>
      <c r="Y43" s="219"/>
      <c r="Z43" s="219"/>
      <c r="AA43" s="219"/>
      <c r="AB43" s="219"/>
      <c r="AC43" s="219"/>
      <c r="AD43" s="219"/>
      <c r="AE43" s="219"/>
      <c r="AF43" s="219"/>
    </row>
    <row r="44" s="367" customFormat="true" ht="75.95" customHeight="true" spans="1:32">
      <c r="A44" s="215">
        <f>IF(C44&lt;&gt;"",MAX(A$11:A43)+1,"")</f>
        <v>32</v>
      </c>
      <c r="B44" s="383" t="s">
        <v>403</v>
      </c>
      <c r="C44" s="60" t="s">
        <v>82</v>
      </c>
      <c r="D44" s="73" t="s">
        <v>234</v>
      </c>
      <c r="E44" s="60" t="s">
        <v>397</v>
      </c>
      <c r="F44" s="60" t="s">
        <v>236</v>
      </c>
      <c r="G44" s="186" t="s">
        <v>404</v>
      </c>
      <c r="H44" s="15">
        <v>12300</v>
      </c>
      <c r="I44" s="15"/>
      <c r="J44" s="15">
        <v>3075</v>
      </c>
      <c r="K44" s="15"/>
      <c r="L44" s="15"/>
      <c r="M44" s="15"/>
      <c r="N44" s="15">
        <v>3075</v>
      </c>
      <c r="O44" s="15" t="s">
        <v>90</v>
      </c>
      <c r="P44" s="58" t="s">
        <v>91</v>
      </c>
      <c r="Q44" s="364"/>
      <c r="R44" s="219"/>
      <c r="S44" s="219"/>
      <c r="T44" s="219"/>
      <c r="U44" s="219"/>
      <c r="V44" s="219"/>
      <c r="W44" s="219"/>
      <c r="X44" s="219"/>
      <c r="Y44" s="219"/>
      <c r="Z44" s="219"/>
      <c r="AA44" s="219"/>
      <c r="AB44" s="219"/>
      <c r="AC44" s="219"/>
      <c r="AD44" s="219"/>
      <c r="AE44" s="219"/>
      <c r="AF44" s="219"/>
    </row>
    <row r="45" s="367" customFormat="true" ht="69.95" customHeight="true" spans="1:32">
      <c r="A45" s="215">
        <f>IF(C45&lt;&gt;"",MAX(A$11:A44)+1,"")</f>
        <v>33</v>
      </c>
      <c r="B45" s="383" t="s">
        <v>405</v>
      </c>
      <c r="C45" s="60" t="s">
        <v>82</v>
      </c>
      <c r="D45" s="73" t="s">
        <v>234</v>
      </c>
      <c r="E45" s="60" t="s">
        <v>397</v>
      </c>
      <c r="F45" s="60" t="s">
        <v>236</v>
      </c>
      <c r="G45" s="186" t="s">
        <v>406</v>
      </c>
      <c r="H45" s="15">
        <v>4800</v>
      </c>
      <c r="I45" s="15"/>
      <c r="J45" s="15">
        <v>2000</v>
      </c>
      <c r="K45" s="15"/>
      <c r="L45" s="15"/>
      <c r="M45" s="15"/>
      <c r="N45" s="15">
        <v>2000</v>
      </c>
      <c r="O45" s="15" t="s">
        <v>90</v>
      </c>
      <c r="P45" s="58" t="s">
        <v>91</v>
      </c>
      <c r="Q45" s="364"/>
      <c r="R45" s="219"/>
      <c r="S45" s="219"/>
      <c r="T45" s="219"/>
      <c r="U45" s="219"/>
      <c r="V45" s="219"/>
      <c r="W45" s="219"/>
      <c r="X45" s="219"/>
      <c r="Y45" s="219"/>
      <c r="Z45" s="219"/>
      <c r="AA45" s="219"/>
      <c r="AB45" s="219"/>
      <c r="AC45" s="219"/>
      <c r="AD45" s="219"/>
      <c r="AE45" s="219"/>
      <c r="AF45" s="219"/>
    </row>
    <row r="46" s="367" customFormat="true" ht="81.75" customHeight="true" spans="1:32">
      <c r="A46" s="215">
        <f>IF(C46&lt;&gt;"",MAX(A$11:A45)+1,"")</f>
        <v>34</v>
      </c>
      <c r="B46" s="387" t="s">
        <v>407</v>
      </c>
      <c r="C46" s="225" t="s">
        <v>83</v>
      </c>
      <c r="D46" s="225" t="s">
        <v>408</v>
      </c>
      <c r="E46" s="73" t="s">
        <v>394</v>
      </c>
      <c r="F46" s="225" t="s">
        <v>131</v>
      </c>
      <c r="G46" s="392" t="s">
        <v>409</v>
      </c>
      <c r="H46" s="393">
        <v>50000</v>
      </c>
      <c r="I46" s="225">
        <v>1110</v>
      </c>
      <c r="J46" s="139">
        <v>15000</v>
      </c>
      <c r="K46" s="139"/>
      <c r="L46" s="224"/>
      <c r="M46" s="224"/>
      <c r="N46" s="139">
        <v>15000</v>
      </c>
      <c r="O46" s="400" t="s">
        <v>170</v>
      </c>
      <c r="P46" s="224" t="s">
        <v>410</v>
      </c>
      <c r="Q46" s="364"/>
      <c r="R46" s="219"/>
      <c r="S46" s="219"/>
      <c r="T46" s="219"/>
      <c r="U46" s="219"/>
      <c r="V46" s="219"/>
      <c r="W46" s="219"/>
      <c r="X46" s="219"/>
      <c r="Y46" s="219"/>
      <c r="Z46" s="219"/>
      <c r="AA46" s="219"/>
      <c r="AB46" s="219"/>
      <c r="AC46" s="219"/>
      <c r="AD46" s="219"/>
      <c r="AE46" s="219"/>
      <c r="AF46" s="219"/>
    </row>
    <row r="47" s="367" customFormat="true" ht="69.95" customHeight="true" spans="1:32">
      <c r="A47" s="215">
        <f>IF(C47&lt;&gt;"",MAX(A$11:A46)+1,"")</f>
        <v>35</v>
      </c>
      <c r="B47" s="248" t="s">
        <v>411</v>
      </c>
      <c r="C47" s="139" t="s">
        <v>83</v>
      </c>
      <c r="D47" s="356" t="s">
        <v>150</v>
      </c>
      <c r="E47" s="60" t="s">
        <v>381</v>
      </c>
      <c r="F47" s="356" t="s">
        <v>156</v>
      </c>
      <c r="G47" s="107" t="s">
        <v>412</v>
      </c>
      <c r="H47" s="397">
        <v>28294</v>
      </c>
      <c r="I47" s="400">
        <v>8000</v>
      </c>
      <c r="J47" s="400">
        <v>10000</v>
      </c>
      <c r="K47" s="400"/>
      <c r="L47" s="400"/>
      <c r="M47" s="400"/>
      <c r="N47" s="400">
        <v>10000</v>
      </c>
      <c r="O47" s="400" t="s">
        <v>161</v>
      </c>
      <c r="P47" s="248" t="s">
        <v>413</v>
      </c>
      <c r="Q47" s="364"/>
      <c r="R47" s="219"/>
      <c r="S47" s="219"/>
      <c r="T47" s="219"/>
      <c r="U47" s="219"/>
      <c r="V47" s="219"/>
      <c r="W47" s="219"/>
      <c r="X47" s="219"/>
      <c r="Y47" s="219"/>
      <c r="Z47" s="219"/>
      <c r="AA47" s="219"/>
      <c r="AB47" s="219"/>
      <c r="AC47" s="219"/>
      <c r="AD47" s="219"/>
      <c r="AE47" s="219"/>
      <c r="AF47" s="219"/>
    </row>
    <row r="48" s="367" customFormat="true" ht="74.25" customHeight="true" spans="1:32">
      <c r="A48" s="215">
        <f>IF(C48&lt;&gt;"",MAX(A$11:A47)+1,"")</f>
        <v>36</v>
      </c>
      <c r="B48" s="384" t="s">
        <v>414</v>
      </c>
      <c r="C48" s="225" t="s">
        <v>83</v>
      </c>
      <c r="D48" s="225" t="s">
        <v>86</v>
      </c>
      <c r="E48" s="60" t="s">
        <v>415</v>
      </c>
      <c r="F48" s="225" t="s">
        <v>165</v>
      </c>
      <c r="G48" s="392" t="s">
        <v>416</v>
      </c>
      <c r="H48" s="393">
        <v>3100</v>
      </c>
      <c r="I48" s="225">
        <v>500</v>
      </c>
      <c r="J48" s="139">
        <v>1500</v>
      </c>
      <c r="K48" s="139"/>
      <c r="L48" s="139"/>
      <c r="M48" s="139"/>
      <c r="N48" s="139">
        <v>1500</v>
      </c>
      <c r="O48" s="139" t="s">
        <v>170</v>
      </c>
      <c r="P48" s="248" t="s">
        <v>417</v>
      </c>
      <c r="Q48" s="364"/>
      <c r="R48" s="219"/>
      <c r="S48" s="219"/>
      <c r="T48" s="219"/>
      <c r="U48" s="219"/>
      <c r="V48" s="219"/>
      <c r="W48" s="219"/>
      <c r="X48" s="219"/>
      <c r="Y48" s="219"/>
      <c r="Z48" s="219"/>
      <c r="AA48" s="219"/>
      <c r="AB48" s="219"/>
      <c r="AC48" s="219"/>
      <c r="AD48" s="219"/>
      <c r="AE48" s="219"/>
      <c r="AF48" s="219"/>
    </row>
    <row r="49" s="369" customFormat="true" ht="50.25" customHeight="true" spans="1:32">
      <c r="A49" s="215">
        <f>IF(C49&lt;&gt;"",MAX(A$11:A48)+1,"")</f>
        <v>37</v>
      </c>
      <c r="B49" s="382" t="s">
        <v>418</v>
      </c>
      <c r="C49" s="60" t="s">
        <v>126</v>
      </c>
      <c r="D49" s="356" t="s">
        <v>150</v>
      </c>
      <c r="E49" s="73" t="s">
        <v>381</v>
      </c>
      <c r="F49" s="356" t="s">
        <v>156</v>
      </c>
      <c r="G49" s="107" t="s">
        <v>419</v>
      </c>
      <c r="H49" s="397">
        <v>58598</v>
      </c>
      <c r="I49" s="400">
        <v>26000</v>
      </c>
      <c r="J49" s="399">
        <f>SUM(K49:N49)</f>
        <v>20000</v>
      </c>
      <c r="K49" s="400"/>
      <c r="L49" s="400"/>
      <c r="M49" s="400"/>
      <c r="N49" s="400">
        <v>20000</v>
      </c>
      <c r="O49" s="400" t="s">
        <v>205</v>
      </c>
      <c r="P49" s="224" t="s">
        <v>199</v>
      </c>
      <c r="Q49" s="219"/>
      <c r="R49" s="219"/>
      <c r="S49" s="219"/>
      <c r="T49" s="219"/>
      <c r="U49" s="219"/>
      <c r="V49" s="219"/>
      <c r="W49" s="219"/>
      <c r="X49" s="219"/>
      <c r="Y49" s="219"/>
      <c r="Z49" s="219"/>
      <c r="AA49" s="219"/>
      <c r="AB49" s="219"/>
      <c r="AC49" s="219"/>
      <c r="AD49" s="219"/>
      <c r="AE49" s="219"/>
      <c r="AF49" s="219"/>
    </row>
    <row r="50" s="369" customFormat="true" ht="50.25" customHeight="true" spans="1:32">
      <c r="A50" s="215">
        <f>IF(C50&lt;&gt;"",MAX(A$11:A49)+1,"")</f>
        <v>38</v>
      </c>
      <c r="B50" s="383" t="s">
        <v>420</v>
      </c>
      <c r="C50" s="60" t="s">
        <v>126</v>
      </c>
      <c r="D50" s="60" t="s">
        <v>150</v>
      </c>
      <c r="E50" s="60" t="s">
        <v>400</v>
      </c>
      <c r="F50" s="60" t="s">
        <v>401</v>
      </c>
      <c r="G50" s="186" t="s">
        <v>421</v>
      </c>
      <c r="H50" s="390">
        <v>142332</v>
      </c>
      <c r="I50" s="60">
        <v>63000</v>
      </c>
      <c r="J50" s="139">
        <v>23000</v>
      </c>
      <c r="K50" s="139"/>
      <c r="L50" s="139"/>
      <c r="M50" s="139"/>
      <c r="N50" s="139">
        <v>23000</v>
      </c>
      <c r="O50" s="139" t="s">
        <v>198</v>
      </c>
      <c r="P50" s="224" t="s">
        <v>199</v>
      </c>
      <c r="Q50" s="219"/>
      <c r="R50" s="219"/>
      <c r="S50" s="219"/>
      <c r="T50" s="219"/>
      <c r="U50" s="219"/>
      <c r="V50" s="219"/>
      <c r="W50" s="219"/>
      <c r="X50" s="219"/>
      <c r="Y50" s="219"/>
      <c r="Z50" s="219"/>
      <c r="AA50" s="219"/>
      <c r="AB50" s="219"/>
      <c r="AC50" s="219"/>
      <c r="AD50" s="219"/>
      <c r="AE50" s="219"/>
      <c r="AF50" s="219"/>
    </row>
    <row r="51" s="369" customFormat="true" ht="50.25" customHeight="true" spans="1:32">
      <c r="A51" s="215">
        <f>IF(C51&lt;&gt;"",MAX(A$11:A50)+1,"")</f>
        <v>39</v>
      </c>
      <c r="B51" s="383" t="s">
        <v>422</v>
      </c>
      <c r="C51" s="60" t="s">
        <v>126</v>
      </c>
      <c r="D51" s="60" t="s">
        <v>150</v>
      </c>
      <c r="E51" s="60" t="s">
        <v>400</v>
      </c>
      <c r="F51" s="60" t="s">
        <v>401</v>
      </c>
      <c r="G51" s="186" t="s">
        <v>423</v>
      </c>
      <c r="H51" s="390">
        <v>129863</v>
      </c>
      <c r="I51" s="60">
        <v>60000</v>
      </c>
      <c r="J51" s="139">
        <v>35000</v>
      </c>
      <c r="K51" s="139"/>
      <c r="L51" s="139"/>
      <c r="M51" s="139"/>
      <c r="N51" s="139">
        <v>35000</v>
      </c>
      <c r="O51" s="139" t="s">
        <v>198</v>
      </c>
      <c r="P51" s="224" t="s">
        <v>199</v>
      </c>
      <c r="Q51" s="219"/>
      <c r="R51" s="219"/>
      <c r="S51" s="219"/>
      <c r="T51" s="219"/>
      <c r="U51" s="219"/>
      <c r="V51" s="219"/>
      <c r="W51" s="219"/>
      <c r="X51" s="219"/>
      <c r="Y51" s="219"/>
      <c r="Z51" s="219"/>
      <c r="AA51" s="219"/>
      <c r="AB51" s="219"/>
      <c r="AC51" s="219"/>
      <c r="AD51" s="219"/>
      <c r="AE51" s="219"/>
      <c r="AF51" s="219"/>
    </row>
    <row r="52" s="369" customFormat="true" ht="50.25" customHeight="true" spans="1:32">
      <c r="A52" s="215">
        <f>IF(C52&lt;&gt;"",MAX(A$11:A51)+1,"")</f>
        <v>40</v>
      </c>
      <c r="B52" s="383" t="s">
        <v>424</v>
      </c>
      <c r="C52" s="60" t="s">
        <v>126</v>
      </c>
      <c r="D52" s="60" t="s">
        <v>150</v>
      </c>
      <c r="E52" s="60" t="s">
        <v>400</v>
      </c>
      <c r="F52" s="60" t="s">
        <v>401</v>
      </c>
      <c r="G52" s="186" t="s">
        <v>425</v>
      </c>
      <c r="H52" s="390">
        <v>77600</v>
      </c>
      <c r="I52" s="60">
        <v>35000</v>
      </c>
      <c r="J52" s="399">
        <f>SUM(K52:N52)</f>
        <v>26000</v>
      </c>
      <c r="K52" s="139"/>
      <c r="L52" s="139"/>
      <c r="M52" s="139"/>
      <c r="N52" s="139">
        <v>26000</v>
      </c>
      <c r="O52" s="139" t="s">
        <v>198</v>
      </c>
      <c r="P52" s="224" t="s">
        <v>199</v>
      </c>
      <c r="Q52" s="219"/>
      <c r="R52" s="219"/>
      <c r="S52" s="219"/>
      <c r="T52" s="219"/>
      <c r="U52" s="219"/>
      <c r="V52" s="219"/>
      <c r="W52" s="219"/>
      <c r="X52" s="219"/>
      <c r="Y52" s="219"/>
      <c r="Z52" s="219"/>
      <c r="AA52" s="219"/>
      <c r="AB52" s="219"/>
      <c r="AC52" s="219"/>
      <c r="AD52" s="219"/>
      <c r="AE52" s="219"/>
      <c r="AF52" s="219"/>
    </row>
  </sheetData>
  <mergeCells count="16">
    <mergeCell ref="A1:AF1"/>
    <mergeCell ref="A2:AF2"/>
    <mergeCell ref="K3:N3"/>
    <mergeCell ref="A3:A4"/>
    <mergeCell ref="B3:B4"/>
    <mergeCell ref="C3:C4"/>
    <mergeCell ref="D3:D4"/>
    <mergeCell ref="E3:E4"/>
    <mergeCell ref="F3:F4"/>
    <mergeCell ref="G3:G4"/>
    <mergeCell ref="H3:H4"/>
    <mergeCell ref="I3:I4"/>
    <mergeCell ref="J3:J4"/>
    <mergeCell ref="O3:O4"/>
    <mergeCell ref="P3:P4"/>
    <mergeCell ref="Q3:Q4"/>
  </mergeCells>
  <printOptions horizontalCentered="true"/>
  <pageMargins left="0.590551181102362" right="0.590551181102362" top="0.590551181102362" bottom="0.590551181102362" header="0.511811023622047" footer="0.511811023622047"/>
  <pageSetup paperSize="9" scale="56" fitToHeight="0" orientation="landscape"/>
  <headerFooter/>
  <rowBreaks count="1" manualBreakCount="1">
    <brk id="39" max="15" man="1"/>
  </rowBreaks>
  <colBreaks count="1" manualBreakCount="1">
    <brk id="16" max="1048575" man="1"/>
  </colBreaks>
  <ignoredErrors>
    <ignoredError sqref="A40" formula="true"/>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F13"/>
  <sheetViews>
    <sheetView view="pageBreakPreview" zoomScale="70" zoomScaleNormal="70" zoomScaleSheetLayoutView="70" workbookViewId="0">
      <pane ySplit="4" topLeftCell="A5" activePane="bottomLeft" state="frozen"/>
      <selection/>
      <selection pane="bottomLeft" activeCell="A1" sqref="A1:AF1"/>
    </sheetView>
  </sheetViews>
  <sheetFormatPr defaultColWidth="9" defaultRowHeight="13.5"/>
  <cols>
    <col min="1" max="1" width="6.625" customWidth="true"/>
    <col min="2" max="2" width="25.625" customWidth="true"/>
    <col min="3" max="5" width="13.625" customWidth="true"/>
    <col min="6" max="6" width="13.625" style="2" customWidth="true"/>
    <col min="7" max="7" width="35.625" customWidth="true"/>
    <col min="8" max="14" width="11.625" style="2" customWidth="true"/>
    <col min="15" max="15" width="13.625" customWidth="true"/>
    <col min="16" max="16" width="20.625" customWidth="true"/>
    <col min="17" max="19" width="9" hidden="true" customWidth="true"/>
    <col min="20" max="20" width="10.75" hidden="true" customWidth="true"/>
    <col min="21" max="21" width="12.375" hidden="true" customWidth="true"/>
    <col min="22" max="22" width="12.625" hidden="true" customWidth="true"/>
    <col min="23" max="23" width="10.75" hidden="true" customWidth="true"/>
    <col min="24" max="24" width="13.875" hidden="true" customWidth="true"/>
    <col min="25" max="25" width="10.75" hidden="true" customWidth="true"/>
    <col min="26" max="26" width="12.125" hidden="true" customWidth="true"/>
    <col min="27" max="27" width="10.75" hidden="true" customWidth="true"/>
    <col min="28" max="28" width="11.875" hidden="true" customWidth="true"/>
    <col min="29" max="29" width="10.75" hidden="true" customWidth="true"/>
    <col min="30" max="30" width="11.875" hidden="true" customWidth="true"/>
    <col min="31" max="31" width="14.625" hidden="true" customWidth="true"/>
    <col min="32" max="32" width="13.375" hidden="true" customWidth="true"/>
  </cols>
  <sheetData>
    <row r="1" ht="30" customHeight="true" spans="1:32">
      <c r="A1" s="251" t="s">
        <v>426</v>
      </c>
      <c r="B1" s="353"/>
      <c r="C1" s="251"/>
      <c r="D1" s="251"/>
      <c r="E1" s="251"/>
      <c r="F1" s="251"/>
      <c r="G1" s="260"/>
      <c r="H1" s="251"/>
      <c r="I1" s="251"/>
      <c r="J1" s="251"/>
      <c r="K1" s="251"/>
      <c r="L1" s="251"/>
      <c r="M1" s="251"/>
      <c r="N1" s="251"/>
      <c r="O1" s="251"/>
      <c r="P1" s="261"/>
      <c r="Q1" s="251"/>
      <c r="R1" s="251"/>
      <c r="S1" s="251"/>
      <c r="T1" s="251"/>
      <c r="U1" s="251"/>
      <c r="V1" s="251"/>
      <c r="W1" s="251"/>
      <c r="X1" s="251"/>
      <c r="Y1" s="251"/>
      <c r="Z1" s="251"/>
      <c r="AA1" s="251"/>
      <c r="AB1" s="251"/>
      <c r="AC1" s="251"/>
      <c r="AD1" s="251"/>
      <c r="AE1" s="251"/>
      <c r="AF1" s="251"/>
    </row>
    <row r="2" ht="30" customHeight="true" spans="1:32">
      <c r="A2" s="271" t="s">
        <v>57</v>
      </c>
      <c r="B2" s="354"/>
      <c r="C2" s="355"/>
      <c r="D2" s="355"/>
      <c r="E2" s="355"/>
      <c r="F2" s="355"/>
      <c r="G2" s="357"/>
      <c r="H2" s="355"/>
      <c r="I2" s="355"/>
      <c r="J2" s="355"/>
      <c r="K2" s="355"/>
      <c r="L2" s="355"/>
      <c r="M2" s="355"/>
      <c r="N2" s="355"/>
      <c r="O2" s="355"/>
      <c r="P2" s="271"/>
      <c r="Q2" s="271"/>
      <c r="R2" s="271"/>
      <c r="S2" s="271"/>
      <c r="T2" s="271"/>
      <c r="U2" s="271"/>
      <c r="V2" s="271"/>
      <c r="W2" s="271"/>
      <c r="X2" s="271"/>
      <c r="Y2" s="271"/>
      <c r="Z2" s="271"/>
      <c r="AA2" s="271"/>
      <c r="AB2" s="271"/>
      <c r="AC2" s="271"/>
      <c r="AD2" s="271"/>
      <c r="AE2" s="271"/>
      <c r="AF2" s="271"/>
    </row>
    <row r="3" ht="24.95" customHeight="true" spans="1:32">
      <c r="A3" s="33" t="s">
        <v>58</v>
      </c>
      <c r="B3" s="232" t="s">
        <v>59</v>
      </c>
      <c r="C3" s="33" t="s">
        <v>60</v>
      </c>
      <c r="D3" s="33" t="s">
        <v>61</v>
      </c>
      <c r="E3" s="33" t="s">
        <v>62</v>
      </c>
      <c r="F3" s="33" t="s">
        <v>63</v>
      </c>
      <c r="G3" s="33" t="s">
        <v>64</v>
      </c>
      <c r="H3" s="84" t="s">
        <v>65</v>
      </c>
      <c r="I3" s="84" t="s">
        <v>115</v>
      </c>
      <c r="J3" s="84" t="s">
        <v>67</v>
      </c>
      <c r="K3" s="84" t="s">
        <v>68</v>
      </c>
      <c r="L3" s="84"/>
      <c r="M3" s="84"/>
      <c r="N3" s="84"/>
      <c r="O3" s="33" t="s">
        <v>69</v>
      </c>
      <c r="P3" s="33" t="s">
        <v>70</v>
      </c>
      <c r="Q3" s="56" t="s">
        <v>116</v>
      </c>
      <c r="R3" s="306"/>
      <c r="S3" s="306"/>
      <c r="T3" s="306"/>
      <c r="U3" s="306"/>
      <c r="V3" s="306"/>
      <c r="W3" s="306"/>
      <c r="X3" s="306"/>
      <c r="Y3" s="306"/>
      <c r="Z3" s="306"/>
      <c r="AA3" s="306"/>
      <c r="AB3" s="306"/>
      <c r="AC3" s="306"/>
      <c r="AD3" s="306"/>
      <c r="AE3" s="306"/>
      <c r="AF3" s="306"/>
    </row>
    <row r="4" ht="24.95" customHeight="true" spans="1:32">
      <c r="A4" s="33"/>
      <c r="B4" s="232"/>
      <c r="C4" s="33"/>
      <c r="D4" s="33"/>
      <c r="E4" s="33"/>
      <c r="F4" s="33"/>
      <c r="G4" s="33"/>
      <c r="H4" s="84"/>
      <c r="I4" s="84"/>
      <c r="J4" s="84"/>
      <c r="K4" s="33" t="s">
        <v>71</v>
      </c>
      <c r="L4" s="33" t="s">
        <v>72</v>
      </c>
      <c r="M4" s="33" t="s">
        <v>73</v>
      </c>
      <c r="N4" s="33" t="s">
        <v>74</v>
      </c>
      <c r="O4" s="33"/>
      <c r="P4" s="33"/>
      <c r="Q4" s="56"/>
      <c r="R4" s="306"/>
      <c r="S4" s="306"/>
      <c r="T4" s="306"/>
      <c r="U4" s="306"/>
      <c r="V4" s="306"/>
      <c r="W4" s="306"/>
      <c r="X4" s="306"/>
      <c r="Y4" s="306"/>
      <c r="Z4" s="306"/>
      <c r="AA4" s="306"/>
      <c r="AB4" s="306"/>
      <c r="AC4" s="306"/>
      <c r="AD4" s="306"/>
      <c r="AE4" s="306"/>
      <c r="AF4" s="306"/>
    </row>
    <row r="5" ht="24.95" customHeight="true" spans="1:32">
      <c r="A5" s="275"/>
      <c r="B5" s="49" t="s">
        <v>75</v>
      </c>
      <c r="C5" s="276">
        <f>SUM(C8:C9)</f>
        <v>2</v>
      </c>
      <c r="D5" s="51"/>
      <c r="E5" s="51"/>
      <c r="F5" s="51"/>
      <c r="G5" s="89"/>
      <c r="H5" s="276">
        <f>SUM(H11:H13)</f>
        <v>54597</v>
      </c>
      <c r="I5" s="276">
        <f t="shared" ref="I5:N5" si="0">SUM(I11:I13)</f>
        <v>1000</v>
      </c>
      <c r="J5" s="276">
        <f t="shared" si="0"/>
        <v>11200</v>
      </c>
      <c r="K5" s="276">
        <f t="shared" si="0"/>
        <v>200</v>
      </c>
      <c r="L5" s="276">
        <f t="shared" si="0"/>
        <v>0</v>
      </c>
      <c r="M5" s="276">
        <f t="shared" si="0"/>
        <v>0</v>
      </c>
      <c r="N5" s="276">
        <f t="shared" si="0"/>
        <v>11000</v>
      </c>
      <c r="O5" s="51"/>
      <c r="P5" s="89"/>
      <c r="Q5" s="308"/>
      <c r="R5" s="308"/>
      <c r="S5" s="308"/>
      <c r="T5" s="309"/>
      <c r="U5" s="309"/>
      <c r="V5" s="309"/>
      <c r="W5" s="309"/>
      <c r="X5" s="309"/>
      <c r="Y5" s="309"/>
      <c r="Z5" s="309"/>
      <c r="AA5" s="309"/>
      <c r="AB5" s="309"/>
      <c r="AC5" s="309"/>
      <c r="AD5" s="309"/>
      <c r="AE5" s="309"/>
      <c r="AF5" s="309"/>
    </row>
    <row r="6" ht="24.95" customHeight="true" spans="1:32">
      <c r="A6" s="277" t="s">
        <v>76</v>
      </c>
      <c r="B6" s="49" t="s">
        <v>427</v>
      </c>
      <c r="C6" s="276">
        <v>1</v>
      </c>
      <c r="D6" s="51"/>
      <c r="E6" s="51"/>
      <c r="F6" s="51"/>
      <c r="G6" s="89"/>
      <c r="H6" s="276">
        <f>SUM(H11:H11)</f>
        <v>650</v>
      </c>
      <c r="I6" s="276">
        <f t="shared" ref="I6:N6" si="1">SUM(I11:I11)</f>
        <v>200</v>
      </c>
      <c r="J6" s="276">
        <f t="shared" si="1"/>
        <v>200</v>
      </c>
      <c r="K6" s="276">
        <f t="shared" si="1"/>
        <v>200</v>
      </c>
      <c r="L6" s="276">
        <f t="shared" si="1"/>
        <v>0</v>
      </c>
      <c r="M6" s="276">
        <f t="shared" si="1"/>
        <v>0</v>
      </c>
      <c r="N6" s="276">
        <f t="shared" si="1"/>
        <v>0</v>
      </c>
      <c r="O6" s="51"/>
      <c r="P6" s="89"/>
      <c r="Q6" s="308"/>
      <c r="R6" s="308"/>
      <c r="S6" s="308"/>
      <c r="T6" s="309"/>
      <c r="U6" s="309"/>
      <c r="V6" s="309"/>
      <c r="W6" s="309"/>
      <c r="X6" s="309"/>
      <c r="Y6" s="309"/>
      <c r="Z6" s="309"/>
      <c r="AA6" s="309"/>
      <c r="AB6" s="309"/>
      <c r="AC6" s="309"/>
      <c r="AD6" s="309"/>
      <c r="AE6" s="309"/>
      <c r="AF6" s="309"/>
    </row>
    <row r="7" ht="24.95" customHeight="true" spans="1:32">
      <c r="A7" s="277" t="s">
        <v>78</v>
      </c>
      <c r="B7" s="49" t="s">
        <v>428</v>
      </c>
      <c r="C7" s="276">
        <v>1</v>
      </c>
      <c r="D7" s="51"/>
      <c r="E7" s="51"/>
      <c r="F7" s="51"/>
      <c r="G7" s="89"/>
      <c r="H7" s="276">
        <f>SUM(H13:H13)</f>
        <v>53947</v>
      </c>
      <c r="I7" s="276">
        <f t="shared" ref="I7:N7" si="2">SUM(I13:I13)</f>
        <v>800</v>
      </c>
      <c r="J7" s="276">
        <f t="shared" si="2"/>
        <v>11000</v>
      </c>
      <c r="K7" s="276">
        <f t="shared" si="2"/>
        <v>0</v>
      </c>
      <c r="L7" s="276">
        <f t="shared" si="2"/>
        <v>0</v>
      </c>
      <c r="M7" s="276">
        <f t="shared" si="2"/>
        <v>0</v>
      </c>
      <c r="N7" s="276">
        <f t="shared" si="2"/>
        <v>11000</v>
      </c>
      <c r="O7" s="51"/>
      <c r="P7" s="89"/>
      <c r="Q7" s="308"/>
      <c r="R7" s="308"/>
      <c r="S7" s="308"/>
      <c r="T7" s="309"/>
      <c r="U7" s="309"/>
      <c r="V7" s="309"/>
      <c r="W7" s="309"/>
      <c r="X7" s="309"/>
      <c r="Y7" s="309"/>
      <c r="Z7" s="309"/>
      <c r="AA7" s="309"/>
      <c r="AB7" s="309"/>
      <c r="AC7" s="309"/>
      <c r="AD7" s="309"/>
      <c r="AE7" s="309"/>
      <c r="AF7" s="309"/>
    </row>
    <row r="8" ht="24.95" customHeight="true" spans="1:32">
      <c r="A8" s="277"/>
      <c r="B8" s="49" t="s">
        <v>82</v>
      </c>
      <c r="C8" s="51">
        <f>COUNTIF(C11:C13,"新建")</f>
        <v>1</v>
      </c>
      <c r="D8" s="51"/>
      <c r="E8" s="51"/>
      <c r="F8" s="51"/>
      <c r="G8" s="89"/>
      <c r="H8" s="91">
        <f>SUMIF($C$11:$C$13,"新建",H11:H13)</f>
        <v>53947</v>
      </c>
      <c r="I8" s="91">
        <f t="shared" ref="I8:N8" si="3">SUMIF($C$11:$C$13,"新建",I11:I13)</f>
        <v>800</v>
      </c>
      <c r="J8" s="91">
        <f t="shared" si="3"/>
        <v>11000</v>
      </c>
      <c r="K8" s="91">
        <f t="shared" si="3"/>
        <v>0</v>
      </c>
      <c r="L8" s="91">
        <f t="shared" si="3"/>
        <v>0</v>
      </c>
      <c r="M8" s="91">
        <f t="shared" si="3"/>
        <v>0</v>
      </c>
      <c r="N8" s="91">
        <f t="shared" si="3"/>
        <v>11000</v>
      </c>
      <c r="O8" s="51"/>
      <c r="P8" s="89"/>
      <c r="Q8" s="308"/>
      <c r="R8" s="308"/>
      <c r="S8" s="308"/>
      <c r="T8" s="309"/>
      <c r="U8" s="309"/>
      <c r="V8" s="309"/>
      <c r="W8" s="309"/>
      <c r="X8" s="309"/>
      <c r="Y8" s="309"/>
      <c r="Z8" s="309"/>
      <c r="AA8" s="309"/>
      <c r="AB8" s="309"/>
      <c r="AC8" s="309"/>
      <c r="AD8" s="309"/>
      <c r="AE8" s="309"/>
      <c r="AF8" s="309"/>
    </row>
    <row r="9" ht="24.95" customHeight="true" spans="1:32">
      <c r="A9" s="277"/>
      <c r="B9" s="49" t="s">
        <v>126</v>
      </c>
      <c r="C9" s="51">
        <f>COUNTIF(C11:C13,"竣工")</f>
        <v>1</v>
      </c>
      <c r="D9" s="51"/>
      <c r="E9" s="51"/>
      <c r="F9" s="51"/>
      <c r="G9" s="89"/>
      <c r="H9" s="91">
        <f>SUMIF($C$11:$C$13,"竣工",H11:H13)</f>
        <v>650</v>
      </c>
      <c r="I9" s="91">
        <f t="shared" ref="I9:N9" si="4">SUMIF($C$11:$C$13,"竣工",I11:I13)</f>
        <v>200</v>
      </c>
      <c r="J9" s="91">
        <f t="shared" si="4"/>
        <v>200</v>
      </c>
      <c r="K9" s="91">
        <f t="shared" si="4"/>
        <v>200</v>
      </c>
      <c r="L9" s="91">
        <f t="shared" si="4"/>
        <v>0</v>
      </c>
      <c r="M9" s="91">
        <f t="shared" si="4"/>
        <v>0</v>
      </c>
      <c r="N9" s="91">
        <f t="shared" si="4"/>
        <v>0</v>
      </c>
      <c r="O9" s="51"/>
      <c r="P9" s="89"/>
      <c r="Q9" s="308"/>
      <c r="R9" s="308"/>
      <c r="S9" s="308"/>
      <c r="T9" s="309"/>
      <c r="U9" s="309"/>
      <c r="V9" s="309"/>
      <c r="W9" s="309"/>
      <c r="X9" s="309"/>
      <c r="Y9" s="309"/>
      <c r="Z9" s="309"/>
      <c r="AA9" s="309"/>
      <c r="AB9" s="309"/>
      <c r="AC9" s="309"/>
      <c r="AD9" s="309"/>
      <c r="AE9" s="309"/>
      <c r="AF9" s="309"/>
    </row>
    <row r="10" ht="24.95" customHeight="true" spans="1:32">
      <c r="A10" s="278"/>
      <c r="B10" s="279" t="s">
        <v>429</v>
      </c>
      <c r="C10" s="278"/>
      <c r="D10" s="51"/>
      <c r="E10" s="51"/>
      <c r="F10" s="51"/>
      <c r="G10" s="89"/>
      <c r="H10" s="291"/>
      <c r="I10" s="291"/>
      <c r="J10" s="291"/>
      <c r="K10" s="291"/>
      <c r="L10" s="291"/>
      <c r="M10" s="291"/>
      <c r="N10" s="291"/>
      <c r="O10" s="51"/>
      <c r="P10" s="89"/>
      <c r="Q10" s="308"/>
      <c r="R10" s="308"/>
      <c r="S10" s="308"/>
      <c r="T10" s="310"/>
      <c r="U10" s="317"/>
      <c r="V10" s="317"/>
      <c r="W10" s="317"/>
      <c r="X10" s="317"/>
      <c r="Y10" s="317"/>
      <c r="Z10" s="317"/>
      <c r="AA10" s="317"/>
      <c r="AB10" s="317"/>
      <c r="AC10" s="317"/>
      <c r="AD10" s="318"/>
      <c r="AE10" s="317"/>
      <c r="AF10" s="317"/>
    </row>
    <row r="11" ht="50.1" customHeight="true" spans="1:32">
      <c r="A11" s="15">
        <f>IF(C11&lt;&gt;"",MAX(A$10:A10)+1,"")</f>
        <v>1</v>
      </c>
      <c r="B11" s="94" t="s">
        <v>430</v>
      </c>
      <c r="C11" s="15" t="s">
        <v>126</v>
      </c>
      <c r="D11" s="15" t="s">
        <v>431</v>
      </c>
      <c r="E11" s="15" t="s">
        <v>432</v>
      </c>
      <c r="F11" s="15" t="s">
        <v>208</v>
      </c>
      <c r="G11" s="98" t="s">
        <v>433</v>
      </c>
      <c r="H11" s="15">
        <v>650</v>
      </c>
      <c r="I11" s="15">
        <v>200</v>
      </c>
      <c r="J11" s="15">
        <v>200</v>
      </c>
      <c r="K11" s="15">
        <v>200</v>
      </c>
      <c r="L11" s="359"/>
      <c r="M11" s="359"/>
      <c r="N11" s="286"/>
      <c r="O11" s="15" t="s">
        <v>205</v>
      </c>
      <c r="P11" s="94" t="s">
        <v>199</v>
      </c>
      <c r="Q11" s="363" t="s">
        <v>434</v>
      </c>
      <c r="R11" s="363"/>
      <c r="S11" s="363"/>
      <c r="T11" s="363"/>
      <c r="U11" s="363"/>
      <c r="V11" s="363"/>
      <c r="W11" s="363"/>
      <c r="X11" s="366">
        <v>44287</v>
      </c>
      <c r="Y11" s="363"/>
      <c r="Z11" s="363"/>
      <c r="AA11" s="363"/>
      <c r="AB11" s="366">
        <v>44348</v>
      </c>
      <c r="AC11" s="363"/>
      <c r="AD11" s="363"/>
      <c r="AE11" s="363"/>
      <c r="AF11" s="363" t="s">
        <v>435</v>
      </c>
    </row>
    <row r="12" ht="24.95" customHeight="true" spans="1:32">
      <c r="A12" s="15" t="str">
        <f>IF(C12&lt;&gt;"",MAX(A$10:A11)+1,"")</f>
        <v/>
      </c>
      <c r="B12" s="74" t="s">
        <v>436</v>
      </c>
      <c r="C12" s="356"/>
      <c r="D12" s="356"/>
      <c r="E12" s="356"/>
      <c r="F12" s="356"/>
      <c r="G12" s="107"/>
      <c r="H12" s="358"/>
      <c r="I12" s="358"/>
      <c r="J12" s="358"/>
      <c r="K12" s="358"/>
      <c r="L12" s="358"/>
      <c r="M12" s="358"/>
      <c r="N12" s="358"/>
      <c r="O12" s="356"/>
      <c r="P12" s="360"/>
      <c r="Q12" s="364"/>
      <c r="R12" s="364"/>
      <c r="S12" s="364"/>
      <c r="T12" s="364"/>
      <c r="U12" s="364"/>
      <c r="V12" s="364"/>
      <c r="W12" s="364"/>
      <c r="X12" s="364"/>
      <c r="Y12" s="364"/>
      <c r="Z12" s="364"/>
      <c r="AA12" s="364"/>
      <c r="AB12" s="364"/>
      <c r="AC12" s="364"/>
      <c r="AD12" s="364"/>
      <c r="AE12" s="364"/>
      <c r="AF12" s="364"/>
    </row>
    <row r="13" ht="39.95" customHeight="true" spans="1:32">
      <c r="A13" s="15">
        <f>IF(C13&lt;&gt;"",MAX(A$10:A12)+1,"")</f>
        <v>2</v>
      </c>
      <c r="B13" s="94" t="s">
        <v>437</v>
      </c>
      <c r="C13" s="315" t="s">
        <v>82</v>
      </c>
      <c r="D13" s="15" t="s">
        <v>86</v>
      </c>
      <c r="E13" s="15" t="s">
        <v>438</v>
      </c>
      <c r="F13" s="15" t="s">
        <v>156</v>
      </c>
      <c r="G13" s="28" t="s">
        <v>439</v>
      </c>
      <c r="H13" s="29">
        <v>53947</v>
      </c>
      <c r="I13" s="168">
        <v>800</v>
      </c>
      <c r="J13" s="168">
        <v>11000</v>
      </c>
      <c r="K13" s="198"/>
      <c r="L13" s="198"/>
      <c r="M13" s="198"/>
      <c r="N13" s="168">
        <v>11000</v>
      </c>
      <c r="O13" s="361" t="s">
        <v>90</v>
      </c>
      <c r="P13" s="362" t="s">
        <v>91</v>
      </c>
      <c r="Q13" s="15" t="s">
        <v>392</v>
      </c>
      <c r="R13" s="94"/>
      <c r="S13" s="365"/>
      <c r="T13" s="365"/>
      <c r="U13" s="365"/>
      <c r="V13" s="365"/>
      <c r="W13" s="365"/>
      <c r="X13" s="365"/>
      <c r="Y13" s="365"/>
      <c r="Z13" s="365"/>
      <c r="AA13" s="365"/>
      <c r="AB13" s="365"/>
      <c r="AC13" s="365"/>
      <c r="AD13" s="365"/>
      <c r="AE13" s="365"/>
      <c r="AF13" s="365"/>
    </row>
  </sheetData>
  <mergeCells count="16">
    <mergeCell ref="A1:AF1"/>
    <mergeCell ref="A2:AF2"/>
    <mergeCell ref="K3:N3"/>
    <mergeCell ref="A3:A4"/>
    <mergeCell ref="B3:B4"/>
    <mergeCell ref="C3:C4"/>
    <mergeCell ref="D3:D4"/>
    <mergeCell ref="E3:E4"/>
    <mergeCell ref="F3:F4"/>
    <mergeCell ref="G3:G4"/>
    <mergeCell ref="H3:H4"/>
    <mergeCell ref="I3:I4"/>
    <mergeCell ref="J3:J4"/>
    <mergeCell ref="O3:O4"/>
    <mergeCell ref="P3:P4"/>
    <mergeCell ref="Q3:Q4"/>
  </mergeCells>
  <printOptions horizontalCentered="true"/>
  <pageMargins left="0.590551181102362" right="0.590551181102362" top="0.590551181102362" bottom="0.590551181102362" header="0.511811023622047" footer="0.511811023622047"/>
  <pageSetup paperSize="9" scale="57" fitToHeight="0" orientation="landscape"/>
  <headerFooter/>
  <colBreaks count="1" manualBreakCount="1">
    <brk id="16"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16"/>
  <sheetViews>
    <sheetView view="pageBreakPreview" zoomScale="70" zoomScaleNormal="70" zoomScaleSheetLayoutView="70" workbookViewId="0">
      <pane ySplit="4" topLeftCell="A5" activePane="bottomLeft" state="frozen"/>
      <selection/>
      <selection pane="bottomLeft" activeCell="A1" sqref="A1:P1"/>
    </sheetView>
  </sheetViews>
  <sheetFormatPr defaultColWidth="9" defaultRowHeight="13.5"/>
  <cols>
    <col min="1" max="1" width="6.625" customWidth="true"/>
    <col min="2" max="2" width="25.625" style="1" customWidth="true"/>
    <col min="3" max="3" width="13.625" customWidth="true"/>
    <col min="4" max="5" width="16.25" style="2" customWidth="true"/>
    <col min="6" max="6" width="12.625" style="2" customWidth="true"/>
    <col min="7" max="7" width="35.625" customWidth="true"/>
    <col min="8" max="14" width="11.625" customWidth="true"/>
    <col min="15" max="15" width="13.625" customWidth="true"/>
    <col min="16" max="16" width="20.625" customWidth="true"/>
    <col min="17" max="17" width="43.125" style="1" customWidth="true"/>
  </cols>
  <sheetData>
    <row r="1" ht="30" customHeight="true" spans="1:16">
      <c r="A1" s="329" t="s">
        <v>440</v>
      </c>
      <c r="B1" s="330"/>
      <c r="C1" s="329"/>
      <c r="D1" s="329"/>
      <c r="E1" s="329"/>
      <c r="F1" s="329"/>
      <c r="G1" s="330"/>
      <c r="H1" s="329"/>
      <c r="I1" s="329"/>
      <c r="J1" s="329"/>
      <c r="K1" s="329"/>
      <c r="L1" s="329"/>
      <c r="M1" s="329"/>
      <c r="N1" s="329"/>
      <c r="O1" s="329"/>
      <c r="P1" s="330"/>
    </row>
    <row r="2" ht="30" customHeight="true" spans="1:16">
      <c r="A2" s="331"/>
      <c r="B2" s="332"/>
      <c r="C2" s="331"/>
      <c r="D2" s="331"/>
      <c r="E2" s="331"/>
      <c r="F2" s="331"/>
      <c r="G2" s="339"/>
      <c r="H2" s="340"/>
      <c r="I2" s="340"/>
      <c r="J2" s="340"/>
      <c r="K2" s="340"/>
      <c r="L2" s="347"/>
      <c r="M2" s="347"/>
      <c r="N2" s="347"/>
      <c r="O2" s="350"/>
      <c r="P2" s="351" t="s">
        <v>441</v>
      </c>
    </row>
    <row r="3" ht="24.95" customHeight="true" spans="1:16">
      <c r="A3" s="83" t="s">
        <v>58</v>
      </c>
      <c r="B3" s="83" t="s">
        <v>59</v>
      </c>
      <c r="C3" s="83" t="s">
        <v>60</v>
      </c>
      <c r="D3" s="83" t="s">
        <v>61</v>
      </c>
      <c r="E3" s="83" t="s">
        <v>62</v>
      </c>
      <c r="F3" s="83" t="s">
        <v>63</v>
      </c>
      <c r="G3" s="83" t="s">
        <v>64</v>
      </c>
      <c r="H3" s="341" t="s">
        <v>65</v>
      </c>
      <c r="I3" s="341" t="s">
        <v>66</v>
      </c>
      <c r="J3" s="341" t="s">
        <v>67</v>
      </c>
      <c r="K3" s="348" t="s">
        <v>68</v>
      </c>
      <c r="L3" s="349"/>
      <c r="M3" s="349"/>
      <c r="N3" s="352"/>
      <c r="O3" s="33" t="s">
        <v>69</v>
      </c>
      <c r="P3" s="83" t="s">
        <v>70</v>
      </c>
    </row>
    <row r="4" ht="24.95" customHeight="true" spans="1:16">
      <c r="A4" s="85"/>
      <c r="B4" s="85"/>
      <c r="C4" s="85"/>
      <c r="D4" s="85"/>
      <c r="E4" s="85"/>
      <c r="F4" s="85"/>
      <c r="G4" s="342"/>
      <c r="H4" s="343"/>
      <c r="I4" s="343"/>
      <c r="J4" s="343"/>
      <c r="K4" s="33" t="s">
        <v>71</v>
      </c>
      <c r="L4" s="33" t="s">
        <v>72</v>
      </c>
      <c r="M4" s="33" t="s">
        <v>73</v>
      </c>
      <c r="N4" s="33" t="s">
        <v>74</v>
      </c>
      <c r="O4" s="33"/>
      <c r="P4" s="85"/>
    </row>
    <row r="5" ht="24.95" customHeight="true" spans="1:16">
      <c r="A5" s="333"/>
      <c r="B5" s="334" t="s">
        <v>75</v>
      </c>
      <c r="C5" s="335">
        <f>SUM(C6:C8)</f>
        <v>6</v>
      </c>
      <c r="D5" s="335"/>
      <c r="E5" s="335"/>
      <c r="F5" s="335"/>
      <c r="G5" s="344"/>
      <c r="H5" s="335">
        <f>SUM(H10:H16)</f>
        <v>163737</v>
      </c>
      <c r="I5" s="335">
        <f t="shared" ref="I5:N5" si="0">SUM(I10:I16)</f>
        <v>96540</v>
      </c>
      <c r="J5" s="335">
        <f t="shared" si="0"/>
        <v>10000</v>
      </c>
      <c r="K5" s="335">
        <f t="shared" si="0"/>
        <v>5000</v>
      </c>
      <c r="L5" s="335">
        <f t="shared" si="0"/>
        <v>0</v>
      </c>
      <c r="M5" s="335">
        <f t="shared" si="0"/>
        <v>0</v>
      </c>
      <c r="N5" s="335">
        <f t="shared" si="0"/>
        <v>5000</v>
      </c>
      <c r="O5" s="335"/>
      <c r="P5" s="344"/>
    </row>
    <row r="6" ht="24.95" customHeight="true" spans="1:16">
      <c r="A6" s="333"/>
      <c r="B6" s="334" t="s">
        <v>82</v>
      </c>
      <c r="C6" s="52">
        <f>COUNTIF(C10:C16,"新建")</f>
        <v>1</v>
      </c>
      <c r="D6" s="335"/>
      <c r="E6" s="335"/>
      <c r="F6" s="335"/>
      <c r="G6" s="344"/>
      <c r="H6" s="26">
        <f>SUMIF($C$10:$C$16,"新建",H10:H16)</f>
        <v>1300</v>
      </c>
      <c r="I6" s="26">
        <f t="shared" ref="I6:N6" si="1">SUMIF($C$10:$C$16,"新建",I10:I16)</f>
        <v>0</v>
      </c>
      <c r="J6" s="26">
        <f t="shared" si="1"/>
        <v>1300</v>
      </c>
      <c r="K6" s="26">
        <f t="shared" si="1"/>
        <v>1300</v>
      </c>
      <c r="L6" s="26">
        <f t="shared" si="1"/>
        <v>0</v>
      </c>
      <c r="M6" s="26">
        <f t="shared" si="1"/>
        <v>0</v>
      </c>
      <c r="N6" s="26">
        <f t="shared" si="1"/>
        <v>0</v>
      </c>
      <c r="O6" s="335"/>
      <c r="P6" s="344"/>
    </row>
    <row r="7" ht="24.95" customHeight="true" spans="1:16">
      <c r="A7" s="333"/>
      <c r="B7" s="334" t="s">
        <v>83</v>
      </c>
      <c r="C7" s="52">
        <f>COUNTIF(C10:C16,"续建")</f>
        <v>1</v>
      </c>
      <c r="D7" s="335"/>
      <c r="E7" s="335"/>
      <c r="F7" s="335"/>
      <c r="G7" s="344"/>
      <c r="H7" s="26">
        <f>SUMIF($C$10:$C$16,"续建",H10:H16)</f>
        <v>156417</v>
      </c>
      <c r="I7" s="26">
        <f t="shared" ref="I7:N7" si="2">SUMIF($C$10:$C$16,"续建",I10:I16)</f>
        <v>95000</v>
      </c>
      <c r="J7" s="26">
        <f t="shared" si="2"/>
        <v>5000</v>
      </c>
      <c r="K7" s="26">
        <f t="shared" si="2"/>
        <v>0</v>
      </c>
      <c r="L7" s="26">
        <f t="shared" si="2"/>
        <v>0</v>
      </c>
      <c r="M7" s="26">
        <f t="shared" si="2"/>
        <v>0</v>
      </c>
      <c r="N7" s="26">
        <f t="shared" si="2"/>
        <v>5000</v>
      </c>
      <c r="O7" s="335"/>
      <c r="P7" s="344"/>
    </row>
    <row r="8" ht="24.95" customHeight="true" spans="1:16">
      <c r="A8" s="333"/>
      <c r="B8" s="334" t="s">
        <v>126</v>
      </c>
      <c r="C8" s="52">
        <v>4</v>
      </c>
      <c r="D8" s="335"/>
      <c r="E8" s="335"/>
      <c r="F8" s="335"/>
      <c r="G8" s="344"/>
      <c r="H8" s="26">
        <f>SUMIF($C$10:$C$16,"竣工",H10:H16)</f>
        <v>6020</v>
      </c>
      <c r="I8" s="26">
        <f t="shared" ref="I8:N8" si="3">SUMIF($C$10:$C$16,"竣工",I10:I16)</f>
        <v>1540</v>
      </c>
      <c r="J8" s="26">
        <f t="shared" si="3"/>
        <v>3700</v>
      </c>
      <c r="K8" s="26">
        <f t="shared" si="3"/>
        <v>3700</v>
      </c>
      <c r="L8" s="26">
        <f t="shared" si="3"/>
        <v>0</v>
      </c>
      <c r="M8" s="26">
        <f t="shared" si="3"/>
        <v>0</v>
      </c>
      <c r="N8" s="26">
        <f t="shared" si="3"/>
        <v>0</v>
      </c>
      <c r="O8" s="335"/>
      <c r="P8" s="344"/>
    </row>
    <row r="9" ht="24.95" customHeight="true" spans="1:17">
      <c r="A9" s="15"/>
      <c r="B9" s="334" t="s">
        <v>267</v>
      </c>
      <c r="C9" s="17"/>
      <c r="D9" s="17"/>
      <c r="E9" s="17"/>
      <c r="F9" s="17"/>
      <c r="G9" s="62"/>
      <c r="H9" s="26">
        <f>SUM(H16)</f>
        <v>2270</v>
      </c>
      <c r="I9" s="26">
        <f t="shared" ref="I9:N9" si="4">SUM(I16)</f>
        <v>0</v>
      </c>
      <c r="J9" s="26">
        <f t="shared" si="4"/>
        <v>2270</v>
      </c>
      <c r="K9" s="26">
        <f t="shared" si="4"/>
        <v>2270</v>
      </c>
      <c r="L9" s="26">
        <f t="shared" si="4"/>
        <v>0</v>
      </c>
      <c r="M9" s="26">
        <f t="shared" si="4"/>
        <v>0</v>
      </c>
      <c r="N9" s="26">
        <f t="shared" si="4"/>
        <v>0</v>
      </c>
      <c r="O9" s="17"/>
      <c r="P9" s="34"/>
      <c r="Q9" s="30"/>
    </row>
    <row r="10" ht="80.1" customHeight="true" spans="1:17">
      <c r="A10" s="15">
        <v>1</v>
      </c>
      <c r="B10" s="14" t="s">
        <v>442</v>
      </c>
      <c r="C10" s="17" t="s">
        <v>82</v>
      </c>
      <c r="D10" s="17" t="s">
        <v>443</v>
      </c>
      <c r="E10" s="17" t="s">
        <v>443</v>
      </c>
      <c r="F10" s="17" t="s">
        <v>271</v>
      </c>
      <c r="G10" s="100" t="s">
        <v>444</v>
      </c>
      <c r="H10" s="17">
        <v>1300</v>
      </c>
      <c r="I10" s="17"/>
      <c r="J10" s="17">
        <v>1300</v>
      </c>
      <c r="K10" s="17">
        <v>1300</v>
      </c>
      <c r="L10" s="17"/>
      <c r="M10" s="17"/>
      <c r="N10" s="17"/>
      <c r="O10" s="17" t="s">
        <v>220</v>
      </c>
      <c r="P10" s="34" t="s">
        <v>199</v>
      </c>
      <c r="Q10" s="30"/>
    </row>
    <row r="11" ht="69.95" customHeight="true" spans="1:17">
      <c r="A11" s="15">
        <f>IF(C11&lt;&gt;"",MAX(A$10:A10)+1,"")</f>
        <v>2</v>
      </c>
      <c r="B11" s="18" t="s">
        <v>445</v>
      </c>
      <c r="C11" s="249" t="s">
        <v>83</v>
      </c>
      <c r="D11" s="249" t="s">
        <v>234</v>
      </c>
      <c r="E11" s="13" t="s">
        <v>446</v>
      </c>
      <c r="F11" s="13" t="s">
        <v>236</v>
      </c>
      <c r="G11" s="345" t="s">
        <v>447</v>
      </c>
      <c r="H11" s="249">
        <v>156417</v>
      </c>
      <c r="I11" s="97">
        <v>95000</v>
      </c>
      <c r="J11" s="97">
        <v>5000</v>
      </c>
      <c r="K11" s="97"/>
      <c r="L11" s="97"/>
      <c r="M11" s="97"/>
      <c r="N11" s="97">
        <v>5000</v>
      </c>
      <c r="O11" s="13" t="s">
        <v>97</v>
      </c>
      <c r="P11" s="34" t="s">
        <v>448</v>
      </c>
      <c r="Q11" s="30"/>
    </row>
    <row r="12" ht="60" customHeight="true" spans="1:17">
      <c r="A12" s="15">
        <f>IF(C12&lt;&gt;"",MAX(A$10:A11)+1,"")</f>
        <v>3</v>
      </c>
      <c r="B12" s="59" t="s">
        <v>449</v>
      </c>
      <c r="C12" s="336" t="s">
        <v>126</v>
      </c>
      <c r="D12" s="337" t="s">
        <v>450</v>
      </c>
      <c r="E12" s="337" t="s">
        <v>432</v>
      </c>
      <c r="F12" s="13" t="s">
        <v>156</v>
      </c>
      <c r="G12" s="345" t="s">
        <v>451</v>
      </c>
      <c r="H12" s="249">
        <v>300</v>
      </c>
      <c r="I12" s="249">
        <v>50</v>
      </c>
      <c r="J12" s="249">
        <v>190</v>
      </c>
      <c r="K12" s="249">
        <v>190</v>
      </c>
      <c r="L12" s="97"/>
      <c r="M12" s="97"/>
      <c r="N12" s="97"/>
      <c r="O12" s="17" t="s">
        <v>198</v>
      </c>
      <c r="P12" s="246" t="s">
        <v>199</v>
      </c>
      <c r="Q12" s="30"/>
    </row>
    <row r="13" ht="69.95" customHeight="true" spans="1:17">
      <c r="A13" s="15">
        <f>IF(C13&lt;&gt;"",MAX(A$10:A12)+1,"")</f>
        <v>4</v>
      </c>
      <c r="B13" s="18" t="s">
        <v>452</v>
      </c>
      <c r="C13" s="17" t="s">
        <v>126</v>
      </c>
      <c r="D13" s="13" t="s">
        <v>453</v>
      </c>
      <c r="E13" s="246" t="s">
        <v>443</v>
      </c>
      <c r="F13" s="13" t="s">
        <v>454</v>
      </c>
      <c r="G13" s="345" t="s">
        <v>455</v>
      </c>
      <c r="H13" s="249">
        <v>950</v>
      </c>
      <c r="I13" s="13">
        <v>500</v>
      </c>
      <c r="J13" s="17">
        <v>260</v>
      </c>
      <c r="K13" s="17">
        <v>260</v>
      </c>
      <c r="L13" s="246"/>
      <c r="M13" s="246"/>
      <c r="N13" s="17"/>
      <c r="O13" s="17" t="s">
        <v>198</v>
      </c>
      <c r="P13" s="246" t="s">
        <v>199</v>
      </c>
      <c r="Q13" s="30"/>
    </row>
    <row r="14" ht="110.1" customHeight="true" spans="1:17">
      <c r="A14" s="15">
        <f>IF(C14&lt;&gt;"",MAX(A$10:A13)+1,"")</f>
        <v>5</v>
      </c>
      <c r="B14" s="338" t="s">
        <v>456</v>
      </c>
      <c r="C14" s="17" t="s">
        <v>126</v>
      </c>
      <c r="D14" s="13" t="s">
        <v>453</v>
      </c>
      <c r="E14" s="246" t="s">
        <v>443</v>
      </c>
      <c r="F14" s="13" t="s">
        <v>208</v>
      </c>
      <c r="G14" s="103" t="s">
        <v>457</v>
      </c>
      <c r="H14" s="249">
        <v>1500</v>
      </c>
      <c r="I14" s="13">
        <v>490</v>
      </c>
      <c r="J14" s="17">
        <v>670</v>
      </c>
      <c r="K14" s="17">
        <v>670</v>
      </c>
      <c r="L14" s="246"/>
      <c r="M14" s="246"/>
      <c r="N14" s="17"/>
      <c r="O14" s="17" t="s">
        <v>198</v>
      </c>
      <c r="P14" s="246" t="s">
        <v>199</v>
      </c>
      <c r="Q14" s="30"/>
    </row>
    <row r="15" ht="60" customHeight="true" spans="1:17">
      <c r="A15" s="15">
        <f>IF(C15&lt;&gt;"",MAX(A$10:A14)+1,"")</f>
        <v>6</v>
      </c>
      <c r="B15" s="338" t="s">
        <v>458</v>
      </c>
      <c r="C15" s="17" t="s">
        <v>126</v>
      </c>
      <c r="D15" s="13" t="s">
        <v>453</v>
      </c>
      <c r="E15" s="246" t="s">
        <v>443</v>
      </c>
      <c r="F15" s="13" t="s">
        <v>165</v>
      </c>
      <c r="G15" s="346" t="s">
        <v>459</v>
      </c>
      <c r="H15" s="249">
        <v>1000</v>
      </c>
      <c r="I15" s="13">
        <v>500</v>
      </c>
      <c r="J15" s="17">
        <v>310</v>
      </c>
      <c r="K15" s="17">
        <v>310</v>
      </c>
      <c r="L15" s="246"/>
      <c r="M15" s="246"/>
      <c r="N15" s="17"/>
      <c r="O15" s="17" t="s">
        <v>198</v>
      </c>
      <c r="P15" s="246" t="s">
        <v>199</v>
      </c>
      <c r="Q15" s="30"/>
    </row>
    <row r="16" ht="60" customHeight="true" spans="1:17">
      <c r="A16" s="15"/>
      <c r="B16" s="18" t="s">
        <v>460</v>
      </c>
      <c r="C16" s="17" t="s">
        <v>126</v>
      </c>
      <c r="D16" s="17"/>
      <c r="E16" s="17"/>
      <c r="F16" s="17"/>
      <c r="G16" s="100" t="s">
        <v>461</v>
      </c>
      <c r="H16" s="15">
        <v>2270</v>
      </c>
      <c r="I16" s="15"/>
      <c r="J16" s="15">
        <v>2270</v>
      </c>
      <c r="K16" s="15">
        <v>2270</v>
      </c>
      <c r="L16" s="15"/>
      <c r="M16" s="15"/>
      <c r="N16" s="15"/>
      <c r="O16" s="15"/>
      <c r="P16" s="94" t="s">
        <v>288</v>
      </c>
      <c r="Q16" s="30"/>
    </row>
  </sheetData>
  <mergeCells count="14">
    <mergeCell ref="A1:P1"/>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6"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9"/>
  <sheetViews>
    <sheetView view="pageBreakPreview" zoomScale="70" zoomScaleNormal="70" zoomScaleSheetLayoutView="70" workbookViewId="0">
      <pane ySplit="4" topLeftCell="A9" activePane="bottomLeft" state="frozen"/>
      <selection/>
      <selection pane="bottomLeft" activeCell="A1" sqref="A1:P1"/>
    </sheetView>
  </sheetViews>
  <sheetFormatPr defaultColWidth="9" defaultRowHeight="13.5"/>
  <cols>
    <col min="1" max="1" width="6.625" customWidth="true"/>
    <col min="2" max="2" width="25.625" customWidth="true"/>
    <col min="3" max="3" width="13.625" customWidth="true"/>
    <col min="4" max="5" width="15.625" style="2" customWidth="true"/>
    <col min="6" max="6" width="13.625" customWidth="true"/>
    <col min="7" max="7" width="35.625" customWidth="true"/>
    <col min="8" max="14" width="11.625" customWidth="true"/>
    <col min="15" max="15" width="13.625" customWidth="true"/>
    <col min="16" max="16" width="20.625" customWidth="true"/>
  </cols>
  <sheetData>
    <row r="1" ht="30" customHeight="true" spans="1:16">
      <c r="A1" s="319" t="s">
        <v>462</v>
      </c>
      <c r="B1" s="319"/>
      <c r="C1" s="319"/>
      <c r="D1" s="319"/>
      <c r="E1" s="319"/>
      <c r="F1" s="319"/>
      <c r="G1" s="319"/>
      <c r="H1" s="319"/>
      <c r="I1" s="319"/>
      <c r="J1" s="319"/>
      <c r="K1" s="319"/>
      <c r="L1" s="319"/>
      <c r="M1" s="319"/>
      <c r="N1" s="319"/>
      <c r="O1" s="319"/>
      <c r="P1" s="326"/>
    </row>
    <row r="2" ht="30" customHeight="true" spans="1:16">
      <c r="A2" s="320"/>
      <c r="B2" s="321"/>
      <c r="C2" s="320"/>
      <c r="D2" s="320"/>
      <c r="E2" s="320"/>
      <c r="F2" s="320"/>
      <c r="G2" s="321"/>
      <c r="H2" s="322"/>
      <c r="I2" s="322"/>
      <c r="J2" s="322"/>
      <c r="K2" s="324"/>
      <c r="L2" s="322"/>
      <c r="M2" s="322"/>
      <c r="N2" s="322"/>
      <c r="O2" s="327"/>
      <c r="P2" s="328" t="s">
        <v>57</v>
      </c>
    </row>
    <row r="3" ht="24.95" customHeight="true" spans="1:16">
      <c r="A3" s="33" t="s">
        <v>58</v>
      </c>
      <c r="B3" s="33" t="s">
        <v>59</v>
      </c>
      <c r="C3" s="33" t="s">
        <v>60</v>
      </c>
      <c r="D3" s="33" t="s">
        <v>61</v>
      </c>
      <c r="E3" s="33" t="s">
        <v>62</v>
      </c>
      <c r="F3" s="33" t="s">
        <v>63</v>
      </c>
      <c r="G3" s="33" t="s">
        <v>64</v>
      </c>
      <c r="H3" s="84" t="s">
        <v>65</v>
      </c>
      <c r="I3" s="84" t="s">
        <v>66</v>
      </c>
      <c r="J3" s="84" t="s">
        <v>67</v>
      </c>
      <c r="K3" s="84" t="s">
        <v>68</v>
      </c>
      <c r="L3" s="84"/>
      <c r="M3" s="84"/>
      <c r="N3" s="84"/>
      <c r="O3" s="33" t="s">
        <v>69</v>
      </c>
      <c r="P3" s="83" t="s">
        <v>70</v>
      </c>
    </row>
    <row r="4" ht="24.95" customHeight="true" spans="1:16">
      <c r="A4" s="33"/>
      <c r="B4" s="33"/>
      <c r="C4" s="33"/>
      <c r="D4" s="33"/>
      <c r="E4" s="33"/>
      <c r="F4" s="33"/>
      <c r="G4" s="33"/>
      <c r="H4" s="84"/>
      <c r="I4" s="84"/>
      <c r="J4" s="84"/>
      <c r="K4" s="33" t="s">
        <v>71</v>
      </c>
      <c r="L4" s="33" t="s">
        <v>72</v>
      </c>
      <c r="M4" s="33" t="s">
        <v>73</v>
      </c>
      <c r="N4" s="33" t="s">
        <v>74</v>
      </c>
      <c r="O4" s="33"/>
      <c r="P4" s="85"/>
    </row>
    <row r="5" ht="24.95" customHeight="true" spans="1:16">
      <c r="A5" s="33"/>
      <c r="B5" s="232" t="s">
        <v>75</v>
      </c>
      <c r="C5" s="33">
        <f>SUM(C6:C8)</f>
        <v>9</v>
      </c>
      <c r="D5" s="33"/>
      <c r="E5" s="33"/>
      <c r="F5" s="33"/>
      <c r="G5" s="33"/>
      <c r="H5" s="323">
        <f>SUM(H10:H19)</f>
        <v>35940</v>
      </c>
      <c r="I5" s="323">
        <f t="shared" ref="I5:N5" si="0">SUM(I10:I19)</f>
        <v>16240</v>
      </c>
      <c r="J5" s="323">
        <f t="shared" si="0"/>
        <v>9200</v>
      </c>
      <c r="K5" s="323">
        <f t="shared" si="0"/>
        <v>3500</v>
      </c>
      <c r="L5" s="323">
        <f t="shared" si="0"/>
        <v>0</v>
      </c>
      <c r="M5" s="323">
        <f t="shared" si="0"/>
        <v>2500</v>
      </c>
      <c r="N5" s="323">
        <f t="shared" si="0"/>
        <v>3200</v>
      </c>
      <c r="O5" s="33"/>
      <c r="P5" s="232"/>
    </row>
    <row r="6" ht="24.95" customHeight="true" spans="1:16">
      <c r="A6" s="33"/>
      <c r="B6" s="232" t="s">
        <v>82</v>
      </c>
      <c r="C6" s="33">
        <f>COUNTIF(C10:C19,"新建")</f>
        <v>2</v>
      </c>
      <c r="D6" s="33"/>
      <c r="E6" s="33"/>
      <c r="F6" s="33"/>
      <c r="G6" s="33"/>
      <c r="H6" s="323">
        <f>SUMIF($C$10:$C$19,"新建",H10:H19)</f>
        <v>2700</v>
      </c>
      <c r="I6" s="323">
        <f t="shared" ref="I6:N6" si="1">SUMIF($C$10:$C$22,"新建",I10:I22)</f>
        <v>0</v>
      </c>
      <c r="J6" s="323">
        <f t="shared" si="1"/>
        <v>2700</v>
      </c>
      <c r="K6" s="323">
        <f t="shared" si="1"/>
        <v>200</v>
      </c>
      <c r="L6" s="323">
        <f t="shared" si="1"/>
        <v>0</v>
      </c>
      <c r="M6" s="323">
        <f t="shared" si="1"/>
        <v>2500</v>
      </c>
      <c r="N6" s="323">
        <f t="shared" si="1"/>
        <v>0</v>
      </c>
      <c r="O6" s="33"/>
      <c r="P6" s="232"/>
    </row>
    <row r="7" ht="24.95" customHeight="true" spans="1:16">
      <c r="A7" s="33"/>
      <c r="B7" s="232" t="s">
        <v>83</v>
      </c>
      <c r="C7" s="33">
        <f>COUNTIF(C10:C19,"续建")</f>
        <v>4</v>
      </c>
      <c r="D7" s="33"/>
      <c r="E7" s="33"/>
      <c r="F7" s="33"/>
      <c r="G7" s="33"/>
      <c r="H7" s="90">
        <f>SUMIF($C$10:$C$19,"续建",H10:H19)</f>
        <v>30800</v>
      </c>
      <c r="I7" s="90">
        <f t="shared" ref="I7:N7" si="2">SUMIF($C$10:$C$19,"续建",I10:I19)</f>
        <v>15780</v>
      </c>
      <c r="J7" s="90">
        <f t="shared" si="2"/>
        <v>4770</v>
      </c>
      <c r="K7" s="90">
        <f t="shared" si="2"/>
        <v>2770</v>
      </c>
      <c r="L7" s="90">
        <f t="shared" si="2"/>
        <v>0</v>
      </c>
      <c r="M7" s="90">
        <f t="shared" si="2"/>
        <v>0</v>
      </c>
      <c r="N7" s="90">
        <f t="shared" si="2"/>
        <v>2000</v>
      </c>
      <c r="O7" s="33"/>
      <c r="P7" s="232"/>
    </row>
    <row r="8" ht="24.95" customHeight="true" spans="1:16">
      <c r="A8" s="33"/>
      <c r="B8" s="232" t="s">
        <v>126</v>
      </c>
      <c r="C8" s="33">
        <f>COUNTIF(C10:C19,"竣工")</f>
        <v>3</v>
      </c>
      <c r="D8" s="33"/>
      <c r="E8" s="33"/>
      <c r="F8" s="33"/>
      <c r="G8" s="33"/>
      <c r="H8" s="323">
        <f>SUMIF($C$10:$C$19,"竣工",H10:H19)</f>
        <v>2240</v>
      </c>
      <c r="I8" s="323">
        <f t="shared" ref="I8:N8" si="3">SUMIF($C$10:$C$19,"竣工",I10:I19)</f>
        <v>460</v>
      </c>
      <c r="J8" s="323">
        <f t="shared" si="3"/>
        <v>1530</v>
      </c>
      <c r="K8" s="323">
        <f t="shared" si="3"/>
        <v>330</v>
      </c>
      <c r="L8" s="323">
        <f t="shared" si="3"/>
        <v>0</v>
      </c>
      <c r="M8" s="323">
        <f t="shared" si="3"/>
        <v>0</v>
      </c>
      <c r="N8" s="323">
        <f t="shared" si="3"/>
        <v>1200</v>
      </c>
      <c r="O8" s="33"/>
      <c r="P8" s="232"/>
    </row>
    <row r="9" ht="24.95" customHeight="true" spans="1:16">
      <c r="A9" s="33"/>
      <c r="B9" s="55" t="s">
        <v>267</v>
      </c>
      <c r="C9" s="33"/>
      <c r="D9" s="33"/>
      <c r="E9" s="33"/>
      <c r="F9" s="33"/>
      <c r="G9" s="33"/>
      <c r="H9" s="323">
        <f>SUM(H19:H19)</f>
        <v>200</v>
      </c>
      <c r="I9" s="323">
        <f t="shared" ref="I9:N9" si="4">SUM(I19:I19)</f>
        <v>0</v>
      </c>
      <c r="J9" s="323">
        <f t="shared" si="4"/>
        <v>200</v>
      </c>
      <c r="K9" s="323">
        <f t="shared" si="4"/>
        <v>200</v>
      </c>
      <c r="L9" s="323">
        <f t="shared" si="4"/>
        <v>0</v>
      </c>
      <c r="M9" s="323">
        <f t="shared" si="4"/>
        <v>0</v>
      </c>
      <c r="N9" s="323">
        <f t="shared" si="4"/>
        <v>0</v>
      </c>
      <c r="O9" s="323"/>
      <c r="P9" s="232"/>
    </row>
    <row r="10" ht="123" customHeight="true" spans="1:16">
      <c r="A10" s="13">
        <f>IF(C10&lt;&gt;"",MAX(A9:A$9)+1,"")</f>
        <v>1</v>
      </c>
      <c r="B10" s="94" t="s">
        <v>463</v>
      </c>
      <c r="C10" s="17" t="s">
        <v>82</v>
      </c>
      <c r="D10" s="15" t="s">
        <v>464</v>
      </c>
      <c r="E10" s="15" t="s">
        <v>464</v>
      </c>
      <c r="F10" s="15" t="s">
        <v>465</v>
      </c>
      <c r="G10" s="98" t="s">
        <v>466</v>
      </c>
      <c r="H10" s="17">
        <v>2500</v>
      </c>
      <c r="I10" s="17"/>
      <c r="J10" s="17">
        <v>2500</v>
      </c>
      <c r="K10" s="17"/>
      <c r="L10" s="17"/>
      <c r="M10" s="17">
        <v>2500</v>
      </c>
      <c r="N10" s="17"/>
      <c r="O10" s="17" t="s">
        <v>220</v>
      </c>
      <c r="P10" s="246" t="s">
        <v>199</v>
      </c>
    </row>
    <row r="11" ht="123" customHeight="true" spans="1:16">
      <c r="A11" s="13">
        <f>IF(C11&lt;&gt;"",MAX(A$9:A10)+1,"")</f>
        <v>2</v>
      </c>
      <c r="B11" s="94" t="s">
        <v>467</v>
      </c>
      <c r="C11" s="17" t="s">
        <v>82</v>
      </c>
      <c r="D11" s="15" t="s">
        <v>468</v>
      </c>
      <c r="E11" s="15" t="s">
        <v>469</v>
      </c>
      <c r="F11" s="17" t="s">
        <v>208</v>
      </c>
      <c r="G11" s="98" t="s">
        <v>470</v>
      </c>
      <c r="H11" s="17">
        <v>200</v>
      </c>
      <c r="I11" s="17"/>
      <c r="J11" s="17">
        <v>200</v>
      </c>
      <c r="K11" s="17">
        <v>200</v>
      </c>
      <c r="L11" s="17"/>
      <c r="M11" s="17"/>
      <c r="N11" s="17"/>
      <c r="O11" s="17" t="s">
        <v>220</v>
      </c>
      <c r="P11" s="246" t="s">
        <v>199</v>
      </c>
    </row>
    <row r="12" ht="138" customHeight="true" spans="1:16">
      <c r="A12" s="13">
        <f>IF(C12&lt;&gt;"",MAX(A$9:A11)+1,"")</f>
        <v>3</v>
      </c>
      <c r="B12" s="62" t="s">
        <v>471</v>
      </c>
      <c r="C12" s="17" t="s">
        <v>83</v>
      </c>
      <c r="D12" s="17" t="s">
        <v>468</v>
      </c>
      <c r="E12" s="17" t="s">
        <v>469</v>
      </c>
      <c r="F12" s="17" t="s">
        <v>208</v>
      </c>
      <c r="G12" s="100" t="s">
        <v>472</v>
      </c>
      <c r="H12" s="17">
        <v>3600</v>
      </c>
      <c r="I12" s="17">
        <v>200</v>
      </c>
      <c r="J12" s="17">
        <v>1510</v>
      </c>
      <c r="K12" s="17">
        <v>1510</v>
      </c>
      <c r="L12" s="17"/>
      <c r="M12" s="17"/>
      <c r="N12" s="17"/>
      <c r="O12" s="17" t="s">
        <v>170</v>
      </c>
      <c r="P12" s="246" t="s">
        <v>473</v>
      </c>
    </row>
    <row r="13" ht="95.25" customHeight="true" spans="1:16">
      <c r="A13" s="13">
        <f>IF(C13&lt;&gt;"",MAX(A$9:A12)+1,"")</f>
        <v>4</v>
      </c>
      <c r="B13" s="62" t="s">
        <v>474</v>
      </c>
      <c r="C13" s="17" t="s">
        <v>83</v>
      </c>
      <c r="D13" s="17" t="s">
        <v>468</v>
      </c>
      <c r="E13" s="17" t="s">
        <v>469</v>
      </c>
      <c r="F13" s="17" t="s">
        <v>131</v>
      </c>
      <c r="G13" s="100" t="s">
        <v>475</v>
      </c>
      <c r="H13" s="17">
        <v>2000</v>
      </c>
      <c r="I13" s="17">
        <v>400</v>
      </c>
      <c r="J13" s="17">
        <v>960</v>
      </c>
      <c r="K13" s="17">
        <v>960</v>
      </c>
      <c r="L13" s="17"/>
      <c r="M13" s="17"/>
      <c r="N13" s="17"/>
      <c r="O13" s="17" t="s">
        <v>112</v>
      </c>
      <c r="P13" s="246" t="s">
        <v>476</v>
      </c>
    </row>
    <row r="14" ht="84" customHeight="true" spans="1:16">
      <c r="A14" s="13">
        <f>IF(C14&lt;&gt;"",MAX(A$9:A13)+1,"")</f>
        <v>5</v>
      </c>
      <c r="B14" s="62" t="s">
        <v>477</v>
      </c>
      <c r="C14" s="17" t="s">
        <v>83</v>
      </c>
      <c r="D14" s="17" t="s">
        <v>468</v>
      </c>
      <c r="E14" s="17" t="s">
        <v>469</v>
      </c>
      <c r="F14" s="17" t="s">
        <v>478</v>
      </c>
      <c r="G14" s="100" t="s">
        <v>479</v>
      </c>
      <c r="H14" s="17">
        <v>7000</v>
      </c>
      <c r="I14" s="17">
        <v>5180</v>
      </c>
      <c r="J14" s="17">
        <v>300</v>
      </c>
      <c r="K14" s="17">
        <f>J14</f>
        <v>300</v>
      </c>
      <c r="L14" s="17"/>
      <c r="M14" s="17"/>
      <c r="N14" s="17"/>
      <c r="O14" s="17" t="s">
        <v>161</v>
      </c>
      <c r="P14" s="246" t="s">
        <v>480</v>
      </c>
    </row>
    <row r="15" ht="87.75" customHeight="true" spans="1:16">
      <c r="A15" s="13">
        <f>IF(C15&lt;&gt;"",MAX(A$9:A14)+1,"")</f>
        <v>6</v>
      </c>
      <c r="B15" s="94" t="s">
        <v>481</v>
      </c>
      <c r="C15" s="15" t="s">
        <v>83</v>
      </c>
      <c r="D15" s="15" t="s">
        <v>244</v>
      </c>
      <c r="E15" s="15" t="s">
        <v>464</v>
      </c>
      <c r="F15" s="15" t="s">
        <v>156</v>
      </c>
      <c r="G15" s="98" t="s">
        <v>482</v>
      </c>
      <c r="H15" s="15">
        <v>18200</v>
      </c>
      <c r="I15" s="15">
        <v>10000</v>
      </c>
      <c r="J15" s="15">
        <v>2000</v>
      </c>
      <c r="K15" s="15"/>
      <c r="L15" s="15"/>
      <c r="M15" s="15"/>
      <c r="N15" s="15">
        <v>2000</v>
      </c>
      <c r="O15" s="15" t="s">
        <v>170</v>
      </c>
      <c r="P15" s="58" t="s">
        <v>483</v>
      </c>
    </row>
    <row r="16" ht="91.5" customHeight="true" spans="1:16">
      <c r="A16" s="13">
        <f>IF(C16&lt;&gt;"",MAX(A$9:A15)+1,"")</f>
        <v>7</v>
      </c>
      <c r="B16" s="62" t="s">
        <v>484</v>
      </c>
      <c r="C16" s="17" t="s">
        <v>126</v>
      </c>
      <c r="D16" s="17" t="s">
        <v>468</v>
      </c>
      <c r="E16" s="17" t="s">
        <v>469</v>
      </c>
      <c r="F16" s="17" t="s">
        <v>364</v>
      </c>
      <c r="G16" s="100" t="s">
        <v>485</v>
      </c>
      <c r="H16" s="17">
        <v>340</v>
      </c>
      <c r="I16" s="17"/>
      <c r="J16" s="17">
        <v>180</v>
      </c>
      <c r="K16" s="17">
        <v>180</v>
      </c>
      <c r="L16" s="17"/>
      <c r="M16" s="17"/>
      <c r="N16" s="17"/>
      <c r="O16" s="17" t="s">
        <v>198</v>
      </c>
      <c r="P16" s="246" t="s">
        <v>486</v>
      </c>
    </row>
    <row r="17" ht="103.5" customHeight="true" spans="1:16">
      <c r="A17" s="13">
        <f>IF(C17&lt;&gt;"",MAX(A$9:A16)+1,"")</f>
        <v>8</v>
      </c>
      <c r="B17" s="246" t="s">
        <v>487</v>
      </c>
      <c r="C17" s="17" t="s">
        <v>126</v>
      </c>
      <c r="D17" s="17" t="s">
        <v>488</v>
      </c>
      <c r="E17" s="17" t="s">
        <v>469</v>
      </c>
      <c r="F17" s="17" t="s">
        <v>271</v>
      </c>
      <c r="G17" s="100" t="s">
        <v>489</v>
      </c>
      <c r="H17" s="65">
        <v>300</v>
      </c>
      <c r="I17" s="17">
        <v>60</v>
      </c>
      <c r="J17" s="17">
        <v>150</v>
      </c>
      <c r="K17" s="17">
        <v>150</v>
      </c>
      <c r="L17" s="17"/>
      <c r="M17" s="17"/>
      <c r="N17" s="17"/>
      <c r="O17" s="17" t="s">
        <v>198</v>
      </c>
      <c r="P17" s="246" t="s">
        <v>490</v>
      </c>
    </row>
    <row r="18" ht="133.5" customHeight="true" spans="1:16">
      <c r="A18" s="13">
        <f>IF(C18&lt;&gt;"",MAX(A$9:A17)+1,"")</f>
        <v>9</v>
      </c>
      <c r="B18" s="94" t="s">
        <v>491</v>
      </c>
      <c r="C18" s="15" t="s">
        <v>126</v>
      </c>
      <c r="D18" s="15" t="s">
        <v>244</v>
      </c>
      <c r="E18" s="15" t="s">
        <v>464</v>
      </c>
      <c r="F18" s="17" t="s">
        <v>271</v>
      </c>
      <c r="G18" s="98" t="s">
        <v>492</v>
      </c>
      <c r="H18" s="15">
        <v>1600</v>
      </c>
      <c r="I18" s="15">
        <v>400</v>
      </c>
      <c r="J18" s="15">
        <v>1200</v>
      </c>
      <c r="K18" s="15"/>
      <c r="L18" s="15"/>
      <c r="M18" s="15"/>
      <c r="N18" s="15">
        <v>1200</v>
      </c>
      <c r="O18" s="15" t="s">
        <v>198</v>
      </c>
      <c r="P18" s="58" t="s">
        <v>199</v>
      </c>
    </row>
    <row r="19" ht="216.75" customHeight="true" spans="1:16">
      <c r="A19" s="13" t="str">
        <f>IF(C19&lt;&gt;"",MAX(A$9:A15)+1,"")</f>
        <v/>
      </c>
      <c r="B19" s="62" t="s">
        <v>493</v>
      </c>
      <c r="C19" s="17"/>
      <c r="D19" s="17"/>
      <c r="E19" s="17"/>
      <c r="F19" s="17"/>
      <c r="G19" s="100" t="s">
        <v>494</v>
      </c>
      <c r="H19" s="17">
        <v>200</v>
      </c>
      <c r="I19" s="17"/>
      <c r="J19" s="17">
        <v>200</v>
      </c>
      <c r="K19" s="17">
        <v>200</v>
      </c>
      <c r="L19" s="325"/>
      <c r="M19" s="325"/>
      <c r="N19" s="325"/>
      <c r="O19" s="17" t="s">
        <v>214</v>
      </c>
      <c r="P19" s="246" t="s">
        <v>495</v>
      </c>
    </row>
  </sheetData>
  <mergeCells count="14">
    <mergeCell ref="A1:P1"/>
    <mergeCell ref="K3:N3"/>
    <mergeCell ref="A3:A4"/>
    <mergeCell ref="B3:B4"/>
    <mergeCell ref="C3:C4"/>
    <mergeCell ref="D3:D4"/>
    <mergeCell ref="E3:E4"/>
    <mergeCell ref="F3:F4"/>
    <mergeCell ref="G3:G4"/>
    <mergeCell ref="H3:H4"/>
    <mergeCell ref="I3:I4"/>
    <mergeCell ref="J3:J4"/>
    <mergeCell ref="O3:O4"/>
    <mergeCell ref="P3:P4"/>
  </mergeCells>
  <printOptions horizontalCentered="true"/>
  <pageMargins left="0.590551181102362" right="0.590551181102362" top="0.590551181102362" bottom="0.590551181102362" header="0.511811023622047" footer="0.511811023622047"/>
  <pageSetup paperSize="9"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汇总表</vt:lpstr>
      <vt:lpstr>1综合交通</vt:lpstr>
      <vt:lpstr>2市政公用</vt:lpstr>
      <vt:lpstr>3防洪工程</vt:lpstr>
      <vt:lpstr>4土地整理</vt:lpstr>
      <vt:lpstr>5园区基础设施</vt:lpstr>
      <vt:lpstr>6文旅体</vt:lpstr>
      <vt:lpstr>7园林绿化</vt:lpstr>
      <vt:lpstr>8环境治理</vt:lpstr>
      <vt:lpstr>9大健康</vt:lpstr>
      <vt:lpstr>10教育基建</vt:lpstr>
      <vt:lpstr>11安居工程</vt:lpstr>
      <vt:lpstr>12智慧城市</vt:lpstr>
      <vt:lpstr>13公共服务</vt:lpstr>
      <vt:lpstr>14应急仓储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韦一涵</cp:lastModifiedBy>
  <dcterms:created xsi:type="dcterms:W3CDTF">2020-10-21T18:55:00Z</dcterms:created>
  <cp:lastPrinted>2023-01-03T18:42:00Z</cp:lastPrinted>
  <dcterms:modified xsi:type="dcterms:W3CDTF">2023-01-20T11:10:49Z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93906FB2EE0E4935B6B98A2A45FDF9C4</vt:lpwstr>
  </property>
</Properties>
</file>